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6"/>
  </bookViews>
  <sheets>
    <sheet name="封面" sheetId="35" r:id="rId1"/>
    <sheet name="总说明" sheetId="34" r:id="rId2"/>
    <sheet name="汇总" sheetId="33" r:id="rId3"/>
    <sheet name="100章汇总" sheetId="7" r:id="rId4"/>
    <sheet name="200章汇总" sheetId="12" r:id="rId5"/>
    <sheet name="300章汇总" sheetId="17" r:id="rId6"/>
    <sheet name="400章汇总" sheetId="22" r:id="rId7"/>
    <sheet name="500章汇总" sheetId="27" r:id="rId8"/>
    <sheet name="600章汇总" sheetId="32" r:id="rId9"/>
  </sheets>
  <definedNames>
    <definedName name="_xlnm.Print_Area" localSheetId="4">'200章汇总'!$A$1:$L$41</definedName>
    <definedName name="_xlnm.Print_Area" localSheetId="5">'300章汇总'!$A$1:$L$28</definedName>
    <definedName name="_xlnm.Print_Area" localSheetId="8">'600章汇总'!$A$1:$L$28</definedName>
    <definedName name="_xlnm.Print_Area" localSheetId="1">总说明!$A$1:$A$26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<sst xmlns="http://schemas.openxmlformats.org/spreadsheetml/2006/main" count="606" uniqueCount="326">
  <si>
    <t>2025年S341宜溧线等干线公路日常养护项目</t>
  </si>
  <si>
    <t>投 标 工 程 量 清 单</t>
  </si>
  <si>
    <r>
      <rPr>
        <b/>
        <sz val="14"/>
        <rFont val="仿宋_GB2312"/>
        <charset val="134"/>
      </rPr>
      <t>招</t>
    </r>
    <r>
      <rPr>
        <b/>
        <sz val="12"/>
        <rFont val="仿宋_GB2312"/>
        <charset val="134"/>
      </rPr>
      <t xml:space="preserve">  </t>
    </r>
    <r>
      <rPr>
        <b/>
        <sz val="14"/>
        <rFont val="仿宋_GB2312"/>
        <charset val="134"/>
      </rPr>
      <t>标  人：</t>
    </r>
  </si>
  <si>
    <t>南京市溧水区交通运输局</t>
  </si>
  <si>
    <r>
      <rPr>
        <b/>
        <sz val="14"/>
        <rFont val="仿宋_GB2312"/>
        <charset val="134"/>
      </rPr>
      <t>投</t>
    </r>
    <r>
      <rPr>
        <b/>
        <sz val="12"/>
        <rFont val="仿宋_GB2312"/>
        <charset val="134"/>
      </rPr>
      <t xml:space="preserve">  </t>
    </r>
    <r>
      <rPr>
        <b/>
        <sz val="14"/>
        <rFont val="仿宋_GB2312"/>
        <charset val="134"/>
      </rPr>
      <t>标  人：</t>
    </r>
  </si>
  <si>
    <t>造价工程师：</t>
  </si>
  <si>
    <r>
      <rPr>
        <b/>
        <sz val="14"/>
        <rFont val="仿宋_GB2312"/>
        <charset val="134"/>
      </rPr>
      <t>编</t>
    </r>
    <r>
      <rPr>
        <b/>
        <sz val="9"/>
        <rFont val="仿宋_GB2312"/>
        <charset val="134"/>
      </rPr>
      <t xml:space="preserve"> </t>
    </r>
    <r>
      <rPr>
        <b/>
        <sz val="14"/>
        <rFont val="仿宋_GB2312"/>
        <charset val="134"/>
      </rPr>
      <t>制</t>
    </r>
    <r>
      <rPr>
        <b/>
        <sz val="9"/>
        <rFont val="仿宋_GB2312"/>
        <charset val="134"/>
      </rPr>
      <t xml:space="preserve"> </t>
    </r>
    <r>
      <rPr>
        <b/>
        <sz val="14"/>
        <rFont val="仿宋_GB2312"/>
        <charset val="134"/>
      </rPr>
      <t>日</t>
    </r>
    <r>
      <rPr>
        <b/>
        <sz val="9"/>
        <rFont val="仿宋_GB2312"/>
        <charset val="134"/>
      </rPr>
      <t xml:space="preserve"> </t>
    </r>
    <r>
      <rPr>
        <b/>
        <sz val="14"/>
        <rFont val="仿宋_GB2312"/>
        <charset val="134"/>
      </rPr>
      <t>期：</t>
    </r>
  </si>
  <si>
    <t>编 制 说 明</t>
  </si>
  <si>
    <t>一、工程概况：2025年S341宜溧线等干线公路日常养护项目。</t>
  </si>
  <si>
    <t>二、工程招标范围：根据2025年S341宜溧线等干线公路日常养护项目内容，具体详见工程量清单。</t>
  </si>
  <si>
    <t>三、工程类别：交通工程。</t>
  </si>
  <si>
    <t>四、编制依据及说明：</t>
  </si>
  <si>
    <t>1、《公路工程材料价格使用手册》。</t>
  </si>
  <si>
    <t>2、JTG3830-2018《公路工程建设项目概算预算编制办法》。</t>
  </si>
  <si>
    <r>
      <rPr>
        <sz val="11"/>
        <color rgb="FF000000"/>
        <rFont val="宋体"/>
        <charset val="134"/>
      </rPr>
      <t>3、</t>
    </r>
    <r>
      <rPr>
        <sz val="11"/>
        <rFont val="宋体"/>
        <charset val="134"/>
      </rPr>
      <t>JTG/T 3832-2018《公路工程预算定额》。</t>
    </r>
  </si>
  <si>
    <t>4、JTG/T 3833-2018《公路工程机械台班费用定额》。</t>
  </si>
  <si>
    <t>五、工程量清单说明：</t>
  </si>
  <si>
    <t>1、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</si>
  <si>
    <r>
      <rPr>
        <sz val="11"/>
        <rFont val="宋体"/>
        <charset val="134"/>
      </rPr>
      <t>2、本工程量清单应与招标文件中的投标人须知、通用合同条款、专用合同条款、技术标准及图纸等一起阅读理解。</t>
    </r>
    <r>
      <rPr>
        <sz val="11"/>
        <rFont val="Arial"/>
        <charset val="0"/>
      </rPr>
      <t xml:space="preserve">								</t>
    </r>
  </si>
  <si>
    <t>3、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15.4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</si>
  <si>
    <r>
      <rPr>
        <sz val="11"/>
        <rFont val="宋体"/>
        <charset val="134"/>
      </rPr>
      <t>4、如无说明，本工程量清单各章节是按《技术规范》的相应章节编号的。因此，工程量清单中各章工程子目的范围与计量等应与《技术规范》相应章节的范围结合起来理解或解释。</t>
    </r>
    <r>
      <rPr>
        <sz val="11"/>
        <rFont val="Arial"/>
        <charset val="0"/>
      </rPr>
      <t xml:space="preserve">	</t>
    </r>
    <r>
      <rPr>
        <sz val="11"/>
        <rFont val="宋体"/>
        <charset val="134"/>
      </rPr>
      <t> </t>
    </r>
    <r>
      <rPr>
        <sz val="11"/>
        <rFont val="Arial"/>
        <charset val="0"/>
      </rPr>
      <t xml:space="preserve">	</t>
    </r>
  </si>
  <si>
    <t xml:space="preserve">5、对作业和材料的一般说明或规定，未重复写入工程量清单内，在给工程量清单各子目标价前，应参阅《技术规范》的有关内容。       </t>
  </si>
  <si>
    <r>
      <rPr>
        <sz val="11"/>
        <rFont val="宋体"/>
        <charset val="134"/>
      </rPr>
      <t>6、工程量清单中所列工程量的变动，丝毫不会降低或影响合同条款的效力，也不免除承包人按规定的标准进行施工和修复缺陷的责任。</t>
    </r>
    <r>
      <rPr>
        <sz val="11"/>
        <rFont val="Arial"/>
        <charset val="0"/>
      </rPr>
      <t xml:space="preserve">								</t>
    </r>
  </si>
  <si>
    <t>7、图纸中所列的工程数量表及数量汇总表仅是提供资料，不是工程量清单的外延。当图纸与工程量清单所列数量不一致时，以工程量清单所列数量作为报价的依据。</t>
  </si>
  <si>
    <t>六、控制价说明：</t>
  </si>
  <si>
    <r>
      <rPr>
        <sz val="11"/>
        <rFont val="宋体"/>
        <charset val="134"/>
      </rPr>
      <t>1、工程量清单中的每一子目须填入单价或价格，且只允许有一个报价。</t>
    </r>
    <r>
      <rPr>
        <sz val="11"/>
        <rFont val="Arial"/>
        <charset val="0"/>
      </rPr>
      <t xml:space="preserve">		</t>
    </r>
  </si>
  <si>
    <r>
      <rPr>
        <sz val="11"/>
        <rFont val="宋体"/>
        <charset val="134"/>
      </rPr>
      <t>2、除非合同另有规定，工程量清单中有标价的单价和总额价均已包含了为实施和完成合同工程所需的劳务、材料、机械、质检（自检）、安装、缺陷修复、管理、保险、税费、利润等费用，以及合同明示或暗示的所有责任、义务和一般风险。</t>
    </r>
    <r>
      <rPr>
        <sz val="11"/>
        <rFont val="Arial"/>
        <charset val="0"/>
      </rPr>
      <t xml:space="preserve">					</t>
    </r>
  </si>
  <si>
    <r>
      <rPr>
        <sz val="11"/>
        <rFont val="宋体"/>
        <charset val="134"/>
      </rPr>
      <t>3、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r>
      <rPr>
        <sz val="11"/>
        <rFont val="Arial"/>
        <charset val="0"/>
      </rPr>
      <t xml:space="preserve">								</t>
    </r>
  </si>
  <si>
    <r>
      <rPr>
        <sz val="11"/>
        <rFont val="宋体"/>
        <charset val="134"/>
      </rPr>
      <t>4、符合合同条款规定的全部费用应认为已被计入有标价的工程量清单所列各子目之中，未列子目不予计量的工作，其费用应视为已分摊在本合同工程的有关子目的单价或总额价之中。</t>
    </r>
    <r>
      <rPr>
        <sz val="11"/>
        <rFont val="Arial"/>
        <charset val="0"/>
      </rPr>
      <t xml:space="preserve">								</t>
    </r>
  </si>
  <si>
    <r>
      <rPr>
        <sz val="11"/>
        <rFont val="宋体"/>
        <charset val="134"/>
      </rPr>
      <t>5、承包人用于本合同工程的各类装备的提供、运输、维护、拆卸、拼装等支付的费用，已包括在工程量清单的单价与总额价中。</t>
    </r>
    <r>
      <rPr>
        <sz val="11"/>
        <rFont val="Arial"/>
        <charset val="0"/>
      </rPr>
      <t xml:space="preserve">													</t>
    </r>
    <r>
      <rPr>
        <sz val="11"/>
        <rFont val="宋体"/>
        <charset val="134"/>
      </rPr>
      <t xml:space="preserve">   </t>
    </r>
    <r>
      <rPr>
        <sz val="11"/>
        <rFont val="Arial"/>
        <charset val="0"/>
      </rPr>
      <t xml:space="preserve">								</t>
    </r>
    <r>
      <rPr>
        <sz val="11"/>
        <rFont val="宋体"/>
        <charset val="134"/>
      </rPr>
      <t> </t>
    </r>
    <r>
      <rPr>
        <sz val="11"/>
        <rFont val="Arial"/>
        <charset val="0"/>
      </rPr>
      <t xml:space="preserve">						</t>
    </r>
  </si>
  <si>
    <t>6、安全生产费为控制价上限的1.5%，为不可竞争费。</t>
  </si>
  <si>
    <t>7、投标人必须为本项目人员缴纳工伤保险，一旦发生保险范围内的事件，损失由承包人自行承担，本费用包含在综合单价中，不单独计量。</t>
  </si>
  <si>
    <t>8、暂列金额（不含计日工总额）的数量及拟用子目的说明：本工程设暂列金额为清单小计的0%。</t>
  </si>
  <si>
    <t>项目名称：2025年S341宜溧线等干线公路日常养护项目</t>
  </si>
  <si>
    <r>
      <rPr>
        <sz val="11"/>
        <rFont val="宋体"/>
        <charset val="134"/>
      </rPr>
      <t>序号</t>
    </r>
  </si>
  <si>
    <r>
      <rPr>
        <sz val="11"/>
        <rFont val="宋体"/>
        <charset val="134"/>
      </rPr>
      <t>章次</t>
    </r>
  </si>
  <si>
    <r>
      <rPr>
        <sz val="11"/>
        <rFont val="宋体"/>
        <charset val="134"/>
      </rPr>
      <t>科目名称</t>
    </r>
  </si>
  <si>
    <r>
      <rPr>
        <sz val="11"/>
        <rFont val="宋体"/>
        <charset val="134"/>
      </rPr>
      <t>基价类</t>
    </r>
  </si>
  <si>
    <r>
      <rPr>
        <sz val="11"/>
        <rFont val="宋体"/>
        <charset val="134"/>
      </rPr>
      <t>单价类</t>
    </r>
  </si>
  <si>
    <r>
      <rPr>
        <sz val="11"/>
        <rFont val="宋体"/>
        <charset val="134"/>
      </rPr>
      <t>金额（元）</t>
    </r>
  </si>
  <si>
    <r>
      <rPr>
        <sz val="11"/>
        <rFont val="宋体"/>
        <charset val="134"/>
      </rPr>
      <t>备注</t>
    </r>
  </si>
  <si>
    <r>
      <rPr>
        <sz val="11"/>
        <rFont val="宋体"/>
        <charset val="134"/>
      </rPr>
      <t>总则</t>
    </r>
  </si>
  <si>
    <r>
      <rPr>
        <sz val="11"/>
        <rFont val="宋体"/>
        <charset val="134"/>
      </rPr>
      <t>路基</t>
    </r>
  </si>
  <si>
    <r>
      <rPr>
        <sz val="11"/>
        <rFont val="宋体"/>
        <charset val="134"/>
      </rPr>
      <t>路面</t>
    </r>
  </si>
  <si>
    <r>
      <rPr>
        <sz val="11"/>
        <rFont val="宋体"/>
        <charset val="134"/>
      </rPr>
      <t>桥梁与涵洞</t>
    </r>
  </si>
  <si>
    <r>
      <rPr>
        <sz val="11"/>
        <rFont val="宋体"/>
        <charset val="134"/>
      </rPr>
      <t>沿线设施</t>
    </r>
  </si>
  <si>
    <r>
      <rPr>
        <sz val="11"/>
        <rFont val="宋体"/>
        <charset val="134"/>
      </rPr>
      <t>绿化</t>
    </r>
  </si>
  <si>
    <r>
      <rPr>
        <sz val="11"/>
        <rFont val="Times New Roman"/>
        <charset val="134"/>
      </rPr>
      <t>1-6</t>
    </r>
    <r>
      <rPr>
        <sz val="11"/>
        <rFont val="宋体"/>
        <charset val="134"/>
      </rPr>
      <t>项清单合计</t>
    </r>
  </si>
  <si>
    <r>
      <rPr>
        <sz val="11"/>
        <rFont val="宋体"/>
        <charset val="134"/>
      </rPr>
      <t>按第</t>
    </r>
    <r>
      <rPr>
        <sz val="11"/>
        <rFont val="Times New Roman"/>
        <charset val="134"/>
      </rPr>
      <t>7</t>
    </r>
    <r>
      <rPr>
        <sz val="11"/>
        <rFont val="宋体"/>
        <charset val="134"/>
      </rPr>
      <t>项中的单价类金额的</t>
    </r>
    <r>
      <rPr>
        <sz val="11"/>
        <rFont val="Times New Roman"/>
        <charset val="134"/>
      </rPr>
      <t>8%</t>
    </r>
    <r>
      <rPr>
        <sz val="11"/>
        <rFont val="宋体"/>
        <charset val="134"/>
      </rPr>
      <t>作为不可预见因素的暂定金额</t>
    </r>
  </si>
  <si>
    <r>
      <rPr>
        <sz val="11"/>
        <rFont val="宋体"/>
        <charset val="134"/>
      </rPr>
      <t>安全生产费（</t>
    </r>
    <r>
      <rPr>
        <sz val="11"/>
        <rFont val="Times New Roman"/>
        <charset val="134"/>
      </rPr>
      <t>1.5%</t>
    </r>
    <r>
      <rPr>
        <sz val="11"/>
        <rFont val="宋体"/>
        <charset val="134"/>
      </rPr>
      <t>）</t>
    </r>
  </si>
  <si>
    <r>
      <rPr>
        <sz val="11"/>
        <rFont val="宋体"/>
        <charset val="134"/>
      </rPr>
      <t>合计（</t>
    </r>
    <r>
      <rPr>
        <sz val="11"/>
        <rFont val="Times New Roman"/>
        <charset val="134"/>
      </rPr>
      <t>7+8+9</t>
    </r>
    <r>
      <rPr>
        <sz val="11"/>
        <rFont val="宋体"/>
        <charset val="134"/>
      </rPr>
      <t>）</t>
    </r>
  </si>
  <si>
    <t>工程量清单</t>
  </si>
  <si>
    <r>
      <t>线路：2025年S341宜溧线等干线公路日常养护项目</t>
    </r>
    <r>
      <rPr>
        <sz val="9"/>
        <rFont val="Times New Roman"/>
        <charset val="134"/>
      </rPr>
      <t xml:space="preserve">                      </t>
    </r>
  </si>
  <si>
    <r>
      <t>线路：2025年S341宜溧线等干线公路日常养护项目</t>
    </r>
    <r>
      <rPr>
        <sz val="9"/>
        <rFont val="Times New Roman"/>
        <charset val="134"/>
      </rPr>
      <t xml:space="preserve">                   </t>
    </r>
  </si>
  <si>
    <r>
      <rPr>
        <sz val="9"/>
        <rFont val="Times New Roman"/>
        <charset val="134"/>
      </rPr>
      <t>100</t>
    </r>
    <r>
      <rPr>
        <sz val="9"/>
        <rFont val="宋体"/>
        <charset val="134"/>
      </rPr>
      <t>章</t>
    </r>
    <r>
      <rPr>
        <sz val="9"/>
        <rFont val="Times New Roman"/>
        <charset val="134"/>
      </rPr>
      <t xml:space="preserve">     </t>
    </r>
    <r>
      <rPr>
        <sz val="9"/>
        <rFont val="宋体"/>
        <charset val="134"/>
      </rPr>
      <t>总则</t>
    </r>
  </si>
  <si>
    <r>
      <rPr>
        <sz val="9"/>
        <rFont val="宋体"/>
        <charset val="134"/>
      </rPr>
      <t>基价类</t>
    </r>
  </si>
  <si>
    <r>
      <rPr>
        <sz val="9"/>
        <rFont val="宋体"/>
        <charset val="134"/>
      </rPr>
      <t>单价类</t>
    </r>
  </si>
  <si>
    <r>
      <rPr>
        <sz val="9"/>
        <rFont val="宋体"/>
        <charset val="134"/>
      </rPr>
      <t>项目编号</t>
    </r>
  </si>
  <si>
    <r>
      <rPr>
        <sz val="9"/>
        <rFont val="宋体"/>
        <charset val="134"/>
      </rPr>
      <t>项目名称</t>
    </r>
  </si>
  <si>
    <r>
      <rPr>
        <sz val="9"/>
        <rFont val="宋体"/>
        <charset val="134"/>
      </rPr>
      <t>单位</t>
    </r>
  </si>
  <si>
    <r>
      <rPr>
        <sz val="9"/>
        <rFont val="宋体"/>
        <charset val="134"/>
      </rPr>
      <t>数量</t>
    </r>
  </si>
  <si>
    <r>
      <rPr>
        <sz val="9"/>
        <rFont val="宋体"/>
        <charset val="134"/>
      </rPr>
      <t>单价</t>
    </r>
  </si>
  <si>
    <r>
      <rPr>
        <sz val="9"/>
        <rFont val="宋体"/>
        <charset val="134"/>
      </rPr>
      <t>合价</t>
    </r>
  </si>
  <si>
    <t>101</t>
  </si>
  <si>
    <t>养护基础台帐图表资料费</t>
  </si>
  <si>
    <t>总额</t>
  </si>
  <si>
    <t>计日工</t>
  </si>
  <si>
    <t>工日</t>
  </si>
  <si>
    <t>103</t>
  </si>
  <si>
    <t>日常巡视检查</t>
  </si>
  <si>
    <t>应急处置费（防汛防台、扫雪防冻、突发事件）</t>
  </si>
  <si>
    <t>108</t>
  </si>
  <si>
    <t>桥梁日常检查</t>
  </si>
  <si>
    <t>109</t>
  </si>
  <si>
    <t>养护系统年度维护费用</t>
  </si>
  <si>
    <t>保险</t>
  </si>
  <si>
    <t>养护工区维修、运营及标准化出新等</t>
  </si>
  <si>
    <t>-a</t>
  </si>
  <si>
    <t>洪蓝工区</t>
  </si>
  <si>
    <t>-b</t>
  </si>
  <si>
    <t>孔镇工区</t>
  </si>
  <si>
    <t>-c</t>
  </si>
  <si>
    <t>白马工区</t>
  </si>
  <si>
    <r>
      <rPr>
        <sz val="9"/>
        <rFont val="宋体"/>
        <charset val="134"/>
      </rPr>
      <t>基价类</t>
    </r>
    <r>
      <rPr>
        <sz val="9"/>
        <rFont val="Times New Roman"/>
        <charset val="134"/>
      </rPr>
      <t>100</t>
    </r>
    <r>
      <rPr>
        <sz val="9"/>
        <rFont val="宋体"/>
        <charset val="134"/>
      </rPr>
      <t>章小计（结转至清单汇总表）</t>
    </r>
  </si>
  <si>
    <r>
      <rPr>
        <sz val="9"/>
        <rFont val="宋体"/>
        <charset val="134"/>
      </rPr>
      <t>单价类</t>
    </r>
    <r>
      <rPr>
        <sz val="9"/>
        <rFont val="Times New Roman"/>
        <charset val="134"/>
      </rPr>
      <t>100</t>
    </r>
    <r>
      <rPr>
        <sz val="9"/>
        <rFont val="宋体"/>
        <charset val="134"/>
      </rPr>
      <t>章小计（结转至清单汇总表）</t>
    </r>
  </si>
  <si>
    <r>
      <t>线路：2025年S341宜溧线等干线公路日常养护项目</t>
    </r>
    <r>
      <rPr>
        <sz val="9"/>
        <rFont val="Times New Roman"/>
        <charset val="134"/>
      </rPr>
      <t xml:space="preserve">                            </t>
    </r>
  </si>
  <si>
    <t>线路：2025年S341宜溧线等干线公路日常养护项目</t>
  </si>
  <si>
    <r>
      <rPr>
        <sz val="9"/>
        <rFont val="Times New Roman"/>
        <charset val="134"/>
      </rPr>
      <t>200</t>
    </r>
    <r>
      <rPr>
        <sz val="9"/>
        <rFont val="宋体"/>
        <charset val="134"/>
      </rPr>
      <t>章</t>
    </r>
    <r>
      <rPr>
        <sz val="9"/>
        <rFont val="Times New Roman"/>
        <charset val="134"/>
      </rPr>
      <t xml:space="preserve">      </t>
    </r>
    <r>
      <rPr>
        <sz val="9"/>
        <rFont val="宋体"/>
        <charset val="134"/>
      </rPr>
      <t>路基</t>
    </r>
  </si>
  <si>
    <t>基价类</t>
  </si>
  <si>
    <t>单价类</t>
  </si>
  <si>
    <t>项目编号</t>
  </si>
  <si>
    <t>项目名称</t>
  </si>
  <si>
    <t>单位</t>
  </si>
  <si>
    <t>数量</t>
  </si>
  <si>
    <t>单价</t>
  </si>
  <si>
    <t>合价</t>
  </si>
  <si>
    <t>201-1</t>
  </si>
  <si>
    <t>整修土质路肩</t>
  </si>
  <si>
    <r>
      <rPr>
        <sz val="9"/>
        <rFont val="Times New Roman"/>
        <charset val="134"/>
      </rPr>
      <t>m</t>
    </r>
    <r>
      <rPr>
        <vertAlign val="superscript"/>
        <sz val="9"/>
        <rFont val="Times New Roman"/>
        <charset val="134"/>
      </rPr>
      <t>2</t>
    </r>
  </si>
  <si>
    <t>221-1</t>
  </si>
  <si>
    <t>整治路肩、边坡及桥下堆弃物</t>
  </si>
  <si>
    <r>
      <rPr>
        <sz val="9"/>
        <rFont val="Times New Roman"/>
        <charset val="134"/>
      </rPr>
      <t>m</t>
    </r>
    <r>
      <rPr>
        <vertAlign val="superscript"/>
        <sz val="9"/>
        <rFont val="宋体"/>
        <charset val="134"/>
      </rPr>
      <t>3</t>
    </r>
  </si>
  <si>
    <t>201-2</t>
  </si>
  <si>
    <t>整修土质边坡</t>
  </si>
  <si>
    <t>212-1</t>
  </si>
  <si>
    <t>道路挡墙修理筑砌</t>
  </si>
  <si>
    <t>清理边沟、排水沟、截水沟</t>
  </si>
  <si>
    <t>m</t>
  </si>
  <si>
    <t>道路挡墙修理筑砌（M7.5浆切片石）</t>
  </si>
  <si>
    <t>清除中分带、路肩杂物</t>
  </si>
  <si>
    <t>km</t>
  </si>
  <si>
    <t>道路挡墙修理筑砌（C30钢筋混凝土）</t>
  </si>
  <si>
    <t>204-1</t>
  </si>
  <si>
    <t>路肩割草</t>
  </si>
  <si>
    <t>212-2</t>
  </si>
  <si>
    <t>边沟排水沟修理筑砌</t>
  </si>
  <si>
    <t>204-2</t>
  </si>
  <si>
    <t>边坡割草</t>
  </si>
  <si>
    <t>边沟排水沟修理筑砌（M10砖砌）</t>
  </si>
  <si>
    <t>边沟排水沟修理筑砌（浆砌片石）</t>
  </si>
  <si>
    <t>边沟排水沟修理筑砌（插板、U型）</t>
  </si>
  <si>
    <t>延米</t>
  </si>
  <si>
    <t>-d</t>
  </si>
  <si>
    <t>边沟盖板更换</t>
  </si>
  <si>
    <t>块</t>
  </si>
  <si>
    <t>-e</t>
  </si>
  <si>
    <t>挡墙、护坡破面勾缝</t>
  </si>
  <si>
    <r>
      <rPr>
        <sz val="9"/>
        <rFont val="Times New Roman"/>
        <charset val="134"/>
      </rPr>
      <t>m</t>
    </r>
    <r>
      <rPr>
        <vertAlign val="superscript"/>
        <sz val="9"/>
        <rFont val="宋体"/>
        <charset val="134"/>
      </rPr>
      <t>2</t>
    </r>
  </si>
  <si>
    <t>护坡修理筑砌</t>
  </si>
  <si>
    <t>护坡修理筑砌（M7.5浆切片石）</t>
  </si>
  <si>
    <t>框格梁护坡维修筑砌(C30砼）</t>
  </si>
  <si>
    <t>混凝土压顶维修（C30砼）</t>
  </si>
  <si>
    <t>路缘石</t>
  </si>
  <si>
    <t>水泥砼路缘石更换(含拆运)</t>
  </si>
  <si>
    <t>花岗岩路缘石更换</t>
  </si>
  <si>
    <t>路缘石扶正（含辅材）</t>
  </si>
  <si>
    <t>217</t>
  </si>
  <si>
    <t>更换雨水篦子</t>
  </si>
  <si>
    <t>更换普通（水泥、铁质）雨水篦子（不含井圈）</t>
  </si>
  <si>
    <t>更换普通（水泥、铁质）雨水篦子（含井圈）</t>
  </si>
  <si>
    <t>套</t>
  </si>
  <si>
    <t>更换铸铁雨水篦子（不含井圈）</t>
  </si>
  <si>
    <t>更换铸铁雨水篦子（含井圈）</t>
  </si>
  <si>
    <t>更换雨水井盖</t>
  </si>
  <si>
    <t>更换普通（水泥、铁质）雨水井盖（不含井圈）</t>
  </si>
  <si>
    <t>更换普通（水泥、铁质）雨水井盖（含井圈）</t>
  </si>
  <si>
    <t>更换铸铁雨水井盖（不含井圈）</t>
  </si>
  <si>
    <t>更换铸铁雨水井盖（含井圈）</t>
  </si>
  <si>
    <t>土方挖弃</t>
  </si>
  <si>
    <r>
      <rPr>
        <sz val="9"/>
        <rFont val="Times New Roman"/>
        <charset val="134"/>
      </rPr>
      <t>m</t>
    </r>
    <r>
      <rPr>
        <vertAlign val="superscript"/>
        <sz val="9"/>
        <rFont val="Times New Roman"/>
        <charset val="134"/>
      </rPr>
      <t>3</t>
    </r>
  </si>
  <si>
    <t>土路肩、边坡培土</t>
  </si>
  <si>
    <r>
      <rPr>
        <sz val="9"/>
        <rFont val="Times New Roman"/>
        <charset val="134"/>
      </rPr>
      <t>C20</t>
    </r>
    <r>
      <rPr>
        <sz val="9"/>
        <rFont val="宋体"/>
        <charset val="134"/>
      </rPr>
      <t>砼浇筑</t>
    </r>
  </si>
  <si>
    <r>
      <rPr>
        <sz val="9"/>
        <rFont val="Times New Roman"/>
        <charset val="134"/>
      </rPr>
      <t>C30</t>
    </r>
    <r>
      <rPr>
        <sz val="9"/>
        <rFont val="宋体"/>
        <charset val="134"/>
      </rPr>
      <t>砼浇筑</t>
    </r>
  </si>
  <si>
    <t>钢筋混凝土挡墙维修</t>
  </si>
  <si>
    <t>C30钢筋边沟盖板</t>
  </si>
  <si>
    <r>
      <rPr>
        <sz val="9"/>
        <rFont val="宋体"/>
        <charset val="134"/>
      </rPr>
      <t>基价类</t>
    </r>
    <r>
      <rPr>
        <sz val="9"/>
        <rFont val="Times New Roman"/>
        <charset val="134"/>
      </rPr>
      <t>200</t>
    </r>
    <r>
      <rPr>
        <sz val="9"/>
        <rFont val="宋体"/>
        <charset val="134"/>
      </rPr>
      <t>章小计（结转至清单汇总表）</t>
    </r>
  </si>
  <si>
    <r>
      <rPr>
        <sz val="9"/>
        <rFont val="宋体"/>
        <charset val="134"/>
      </rPr>
      <t>单价类</t>
    </r>
    <r>
      <rPr>
        <sz val="9"/>
        <rFont val="Times New Roman"/>
        <charset val="134"/>
      </rPr>
      <t>200</t>
    </r>
    <r>
      <rPr>
        <sz val="9"/>
        <rFont val="宋体"/>
        <charset val="134"/>
      </rPr>
      <t>章小计（结转至清单汇总表）</t>
    </r>
  </si>
  <si>
    <r>
      <t>线路：2025年S341宜溧线等干线公路日常养护项目</t>
    </r>
    <r>
      <rPr>
        <sz val="9"/>
        <rFont val="Times New Roman"/>
        <charset val="134"/>
      </rPr>
      <t xml:space="preserve">                                  </t>
    </r>
  </si>
  <si>
    <r>
      <rPr>
        <sz val="9"/>
        <rFont val="Times New Roman"/>
        <charset val="134"/>
      </rPr>
      <t>300</t>
    </r>
    <r>
      <rPr>
        <sz val="9"/>
        <rFont val="宋体"/>
        <charset val="134"/>
      </rPr>
      <t>章</t>
    </r>
    <r>
      <rPr>
        <sz val="9"/>
        <rFont val="Times New Roman"/>
        <charset val="134"/>
      </rPr>
      <t xml:space="preserve">     </t>
    </r>
    <r>
      <rPr>
        <sz val="9"/>
        <rFont val="宋体"/>
        <charset val="134"/>
      </rPr>
      <t>路面</t>
    </r>
  </si>
  <si>
    <r>
      <rPr>
        <sz val="9"/>
        <rFont val="宋体"/>
        <charset val="134"/>
      </rPr>
      <t>路面保洁</t>
    </r>
    <r>
      <rPr>
        <sz val="9"/>
        <rFont val="Times New Roman"/>
        <charset val="134"/>
      </rPr>
      <t>(</t>
    </r>
    <r>
      <rPr>
        <sz val="9"/>
        <rFont val="宋体"/>
        <charset val="134"/>
      </rPr>
      <t>含桥面</t>
    </r>
    <r>
      <rPr>
        <sz val="9"/>
        <rFont val="Times New Roman"/>
        <charset val="134"/>
      </rPr>
      <t>)</t>
    </r>
  </si>
  <si>
    <t>基层病害修复</t>
  </si>
  <si>
    <t>301-1</t>
  </si>
  <si>
    <t>机械清扫（有中分带）</t>
  </si>
  <si>
    <t>水稳基层处理</t>
  </si>
  <si>
    <t>301-2</t>
  </si>
  <si>
    <t>机械清扫（无中分带）</t>
  </si>
  <si>
    <t>水泥砼添早强剂修补路面基层</t>
  </si>
  <si>
    <t>301-3</t>
  </si>
  <si>
    <t>人工清扫（有中分带）</t>
  </si>
  <si>
    <t>沥青路面病害修复</t>
  </si>
  <si>
    <t>301-4</t>
  </si>
  <si>
    <t>人工清扫（无中分带）</t>
  </si>
  <si>
    <t>沥青路面铣刨</t>
  </si>
  <si>
    <t>301-5</t>
  </si>
  <si>
    <t>路面洒水</t>
  </si>
  <si>
    <t>沥青路面坑槽、沉陷等病害修补（切割修补）</t>
  </si>
  <si>
    <t>沥青路面裂缝机械扩缝填缝料修补</t>
  </si>
  <si>
    <t>路面贴缝</t>
  </si>
  <si>
    <t>粘层油</t>
  </si>
  <si>
    <t>-g</t>
  </si>
  <si>
    <r>
      <rPr>
        <sz val="9"/>
        <rFont val="Times New Roman"/>
        <charset val="134"/>
      </rPr>
      <t xml:space="preserve">sup-13 </t>
    </r>
    <r>
      <rPr>
        <sz val="9"/>
        <rFont val="宋体"/>
        <charset val="134"/>
      </rPr>
      <t>玄武岩改性沥青砼</t>
    </r>
  </si>
  <si>
    <t>-h</t>
  </si>
  <si>
    <r>
      <rPr>
        <sz val="9"/>
        <rFont val="Times New Roman"/>
        <charset val="134"/>
      </rPr>
      <t>Sup-13</t>
    </r>
    <r>
      <rPr>
        <sz val="9"/>
        <rFont val="宋体"/>
        <charset val="134"/>
        <scheme val="minor"/>
      </rPr>
      <t>沥青砼加铺（厚度</t>
    </r>
    <r>
      <rPr>
        <sz val="9"/>
        <rFont val="Times New Roman"/>
        <charset val="134"/>
      </rPr>
      <t>5cm</t>
    </r>
    <r>
      <rPr>
        <sz val="9"/>
        <rFont val="宋体"/>
        <charset val="134"/>
        <scheme val="minor"/>
      </rPr>
      <t>以内）（玄武岩）</t>
    </r>
  </si>
  <si>
    <t>-i</t>
  </si>
  <si>
    <r>
      <rPr>
        <sz val="9"/>
        <rFont val="Times New Roman"/>
        <charset val="134"/>
      </rPr>
      <t>4CM SMA-13</t>
    </r>
    <r>
      <rPr>
        <sz val="9"/>
        <rFont val="宋体"/>
        <charset val="134"/>
        <scheme val="minor"/>
      </rPr>
      <t>沥青砼加铺（玄武岩）</t>
    </r>
  </si>
  <si>
    <t>-j</t>
  </si>
  <si>
    <r>
      <rPr>
        <sz val="9"/>
        <rFont val="Times New Roman"/>
        <charset val="134"/>
      </rPr>
      <t>AC-16</t>
    </r>
    <r>
      <rPr>
        <sz val="9"/>
        <rFont val="宋体"/>
        <charset val="134"/>
        <scheme val="minor"/>
      </rPr>
      <t>沥青混凝土</t>
    </r>
  </si>
  <si>
    <t>-k</t>
  </si>
  <si>
    <r>
      <rPr>
        <sz val="9"/>
        <rFont val="Times New Roman"/>
        <charset val="134"/>
      </rPr>
      <t>AC-16</t>
    </r>
    <r>
      <rPr>
        <sz val="9"/>
        <rFont val="宋体"/>
        <charset val="134"/>
        <scheme val="minor"/>
      </rPr>
      <t>沥青混凝土（玄武岩）</t>
    </r>
  </si>
  <si>
    <t>-l</t>
  </si>
  <si>
    <r>
      <rPr>
        <sz val="9"/>
        <rFont val="Times New Roman"/>
        <charset val="134"/>
      </rPr>
      <t>Sup-20</t>
    </r>
    <r>
      <rPr>
        <sz val="9"/>
        <rFont val="宋体"/>
        <charset val="134"/>
        <scheme val="minor"/>
      </rPr>
      <t>沥青砼回填（玄武岩）</t>
    </r>
  </si>
  <si>
    <t>-m</t>
  </si>
  <si>
    <r>
      <rPr>
        <sz val="9"/>
        <rFont val="Times New Roman"/>
        <charset val="134"/>
      </rPr>
      <t>AC-20</t>
    </r>
    <r>
      <rPr>
        <sz val="9"/>
        <rFont val="宋体"/>
        <charset val="134"/>
        <scheme val="minor"/>
      </rPr>
      <t>沥青混凝土</t>
    </r>
  </si>
  <si>
    <t>-n</t>
  </si>
  <si>
    <t>清洗沥青路面油污</t>
  </si>
  <si>
    <t>-o</t>
  </si>
  <si>
    <r>
      <rPr>
        <sz val="9"/>
        <rFont val="宋体"/>
        <charset val="134"/>
        <scheme val="minor"/>
      </rPr>
      <t>就地热再生修路王（</t>
    </r>
    <r>
      <rPr>
        <sz val="9"/>
        <rFont val="Times New Roman"/>
        <charset val="134"/>
      </rPr>
      <t>4-5</t>
    </r>
    <r>
      <rPr>
        <sz val="9"/>
        <rFont val="宋体"/>
        <charset val="134"/>
        <scheme val="minor"/>
      </rPr>
      <t>公分以内）</t>
    </r>
  </si>
  <si>
    <t>324</t>
  </si>
  <si>
    <t>抗裂贴</t>
  </si>
  <si>
    <r>
      <rPr>
        <sz val="9"/>
        <rFont val="宋体"/>
        <charset val="134"/>
      </rPr>
      <t>基价类</t>
    </r>
    <r>
      <rPr>
        <sz val="9"/>
        <rFont val="Times New Roman"/>
        <charset val="134"/>
      </rPr>
      <t>300</t>
    </r>
    <r>
      <rPr>
        <sz val="9"/>
        <rFont val="宋体"/>
        <charset val="134"/>
      </rPr>
      <t>章小计（结转至清单汇总表）</t>
    </r>
  </si>
  <si>
    <r>
      <rPr>
        <sz val="9"/>
        <rFont val="宋体"/>
        <charset val="134"/>
      </rPr>
      <t>单价类</t>
    </r>
    <r>
      <rPr>
        <sz val="9"/>
        <rFont val="Times New Roman"/>
        <charset val="134"/>
      </rPr>
      <t>300</t>
    </r>
    <r>
      <rPr>
        <sz val="9"/>
        <rFont val="宋体"/>
        <charset val="134"/>
      </rPr>
      <t>章小计（结转至清单汇总表）</t>
    </r>
  </si>
  <si>
    <r>
      <t>线路：2025年S341宜溧线等干线公路日常养护项目</t>
    </r>
    <r>
      <rPr>
        <sz val="9"/>
        <rFont val="Times New Roman"/>
        <charset val="134"/>
      </rPr>
      <t xml:space="preserve">                                   </t>
    </r>
  </si>
  <si>
    <r>
      <t>线路：2025年S341宜溧线等干线公路日常养护项目</t>
    </r>
    <r>
      <rPr>
        <sz val="9"/>
        <rFont val="Times New Roman"/>
        <charset val="134"/>
      </rPr>
      <t xml:space="preserve">                                    </t>
    </r>
  </si>
  <si>
    <r>
      <rPr>
        <sz val="9"/>
        <rFont val="Times New Roman"/>
        <charset val="134"/>
      </rPr>
      <t>400</t>
    </r>
    <r>
      <rPr>
        <sz val="9"/>
        <rFont val="宋体"/>
        <charset val="134"/>
      </rPr>
      <t>章</t>
    </r>
    <r>
      <rPr>
        <sz val="9"/>
        <rFont val="Times New Roman"/>
        <charset val="134"/>
      </rPr>
      <t xml:space="preserve">      </t>
    </r>
    <r>
      <rPr>
        <sz val="9"/>
        <rFont val="宋体"/>
        <charset val="134"/>
      </rPr>
      <t>桥涵构造物</t>
    </r>
  </si>
  <si>
    <t>桥伸缩缝清理保养</t>
  </si>
  <si>
    <t>430</t>
  </si>
  <si>
    <t>管涵更换维修</t>
  </si>
  <si>
    <t>疏通泄水孔</t>
  </si>
  <si>
    <t>道</t>
  </si>
  <si>
    <r>
      <rPr>
        <sz val="9"/>
        <rFont val="Times New Roman"/>
        <charset val="134"/>
      </rPr>
      <t>φ300</t>
    </r>
    <r>
      <rPr>
        <sz val="9"/>
        <rFont val="宋体"/>
        <charset val="134"/>
      </rPr>
      <t>钢筋混凝土圆管涵</t>
    </r>
  </si>
  <si>
    <t>铁质栏杆及扶手油漆</t>
  </si>
  <si>
    <r>
      <rPr>
        <sz val="9"/>
        <rFont val="Times New Roman"/>
        <charset val="134"/>
      </rPr>
      <t>φ400</t>
    </r>
    <r>
      <rPr>
        <sz val="9"/>
        <rFont val="宋体"/>
        <charset val="134"/>
      </rPr>
      <t>钢筋混凝土圆管涵</t>
    </r>
  </si>
  <si>
    <t>栏杆系刷白</t>
  </si>
  <si>
    <r>
      <rPr>
        <sz val="9"/>
        <rFont val="Times New Roman"/>
        <charset val="134"/>
      </rPr>
      <t>φ500</t>
    </r>
    <r>
      <rPr>
        <sz val="9"/>
        <rFont val="宋体"/>
        <charset val="134"/>
      </rPr>
      <t>钢筋混凝土圆管涵</t>
    </r>
  </si>
  <si>
    <t>涵管疏通</t>
  </si>
  <si>
    <r>
      <rPr>
        <sz val="9"/>
        <rFont val="Times New Roman"/>
        <charset val="134"/>
      </rPr>
      <t>φ600</t>
    </r>
    <r>
      <rPr>
        <sz val="9"/>
        <rFont val="宋体"/>
        <charset val="134"/>
      </rPr>
      <t>钢筋混凝土圆管涵</t>
    </r>
  </si>
  <si>
    <r>
      <rPr>
        <sz val="9"/>
        <rFont val="Times New Roman"/>
        <charset val="134"/>
      </rPr>
      <t>φ800</t>
    </r>
    <r>
      <rPr>
        <sz val="9"/>
        <rFont val="宋体"/>
        <charset val="134"/>
      </rPr>
      <t>钢筋混凝土圆管涵</t>
    </r>
  </si>
  <si>
    <t>-f</t>
  </si>
  <si>
    <r>
      <rPr>
        <sz val="9"/>
        <rFont val="Times New Roman"/>
        <charset val="134"/>
      </rPr>
      <t>φ1000</t>
    </r>
    <r>
      <rPr>
        <sz val="9"/>
        <rFont val="宋体"/>
        <charset val="134"/>
      </rPr>
      <t>钢筋混凝土圆管涵</t>
    </r>
  </si>
  <si>
    <r>
      <rPr>
        <sz val="9"/>
        <rFont val="宋体"/>
        <charset val="134"/>
      </rPr>
      <t>基价类</t>
    </r>
    <r>
      <rPr>
        <sz val="9"/>
        <rFont val="Times New Roman"/>
        <charset val="134"/>
      </rPr>
      <t>400</t>
    </r>
    <r>
      <rPr>
        <sz val="9"/>
        <rFont val="宋体"/>
        <charset val="134"/>
      </rPr>
      <t>章小计（结转至清单汇总表）</t>
    </r>
  </si>
  <si>
    <r>
      <rPr>
        <sz val="9"/>
        <rFont val="宋体"/>
        <charset val="134"/>
      </rPr>
      <t>单价类</t>
    </r>
    <r>
      <rPr>
        <sz val="9"/>
        <rFont val="Times New Roman"/>
        <charset val="134"/>
      </rPr>
      <t>400</t>
    </r>
    <r>
      <rPr>
        <sz val="9"/>
        <rFont val="宋体"/>
        <charset val="134"/>
      </rPr>
      <t>章小计（结转至清单汇总表）</t>
    </r>
  </si>
  <si>
    <r>
      <t>线路：2025年S341宜溧线等干线公路日常养护项目</t>
    </r>
    <r>
      <rPr>
        <sz val="9"/>
        <rFont val="Times New Roman"/>
        <charset val="134"/>
      </rPr>
      <t xml:space="preserve">                                     </t>
    </r>
  </si>
  <si>
    <r>
      <rPr>
        <sz val="9"/>
        <rFont val="Times New Roman"/>
        <charset val="134"/>
      </rPr>
      <t>500</t>
    </r>
    <r>
      <rPr>
        <sz val="9"/>
        <rFont val="宋体"/>
        <charset val="134"/>
      </rPr>
      <t>章</t>
    </r>
    <r>
      <rPr>
        <sz val="9"/>
        <rFont val="Times New Roman"/>
        <charset val="134"/>
      </rPr>
      <t xml:space="preserve">      </t>
    </r>
    <r>
      <rPr>
        <sz val="9"/>
        <rFont val="宋体"/>
        <charset val="134"/>
      </rPr>
      <t>沿线安全设施</t>
    </r>
  </si>
  <si>
    <t>波形钢板护拦保洁（人工）</t>
  </si>
  <si>
    <t>波形梁护栏钢板更换</t>
  </si>
  <si>
    <t>501-1</t>
  </si>
  <si>
    <t>波形钢板护拦保洁（机械）</t>
  </si>
  <si>
    <t>单面双波护栏更换</t>
  </si>
  <si>
    <t>501-2</t>
  </si>
  <si>
    <t>隔音屏保洁（人工）</t>
  </si>
  <si>
    <r>
      <rPr>
        <sz val="9"/>
        <rFont val="宋体"/>
        <charset val="134"/>
      </rPr>
      <t>单面三波护栏更换（</t>
    </r>
    <r>
      <rPr>
        <sz val="9"/>
        <rFont val="Times New Roman"/>
        <charset val="134"/>
      </rPr>
      <t>A</t>
    </r>
    <r>
      <rPr>
        <sz val="9"/>
        <rFont val="宋体"/>
        <charset val="134"/>
      </rPr>
      <t>级）</t>
    </r>
  </si>
  <si>
    <t>里程碑百米桩界碑警示桩保洁</t>
  </si>
  <si>
    <t>个</t>
  </si>
  <si>
    <r>
      <rPr>
        <sz val="9"/>
        <rFont val="宋体"/>
        <charset val="134"/>
      </rPr>
      <t>单面三波护栏更换（</t>
    </r>
    <r>
      <rPr>
        <sz val="9"/>
        <rFont val="Times New Roman"/>
        <charset val="134"/>
      </rPr>
      <t>SB</t>
    </r>
    <r>
      <rPr>
        <sz val="9"/>
        <rFont val="宋体"/>
        <charset val="134"/>
      </rPr>
      <t>级）</t>
    </r>
  </si>
  <si>
    <t>标志标牌扶正</t>
  </si>
  <si>
    <r>
      <rPr>
        <sz val="9"/>
        <rFont val="宋体"/>
        <charset val="134"/>
      </rPr>
      <t>双面波形梁护栏</t>
    </r>
    <r>
      <rPr>
        <sz val="9"/>
        <rFont val="Times New Roman"/>
        <charset val="134"/>
      </rPr>
      <t>Grd-Am-2E</t>
    </r>
  </si>
  <si>
    <t>波形钢板护栏端头更换维修</t>
  </si>
  <si>
    <r>
      <rPr>
        <sz val="9"/>
        <rFont val="宋体"/>
        <charset val="134"/>
      </rPr>
      <t>端头（</t>
    </r>
    <r>
      <rPr>
        <sz val="9"/>
        <rFont val="Times New Roman"/>
        <charset val="134"/>
      </rPr>
      <t>R160</t>
    </r>
    <r>
      <rPr>
        <sz val="9"/>
        <rFont val="宋体"/>
        <charset val="134"/>
      </rPr>
      <t>）</t>
    </r>
  </si>
  <si>
    <r>
      <rPr>
        <sz val="9"/>
        <rFont val="宋体"/>
        <charset val="134"/>
      </rPr>
      <t>端头（</t>
    </r>
    <r>
      <rPr>
        <sz val="9"/>
        <rFont val="Times New Roman"/>
        <charset val="134"/>
      </rPr>
      <t>R250</t>
    </r>
    <r>
      <rPr>
        <sz val="9"/>
        <rFont val="宋体"/>
        <charset val="134"/>
      </rPr>
      <t>）</t>
    </r>
  </si>
  <si>
    <t>护栏拆除、安装</t>
  </si>
  <si>
    <t>里程碑（牌）百米桩补缺、更换</t>
  </si>
  <si>
    <t>百米桩补缺、更换</t>
  </si>
  <si>
    <t>根</t>
  </si>
  <si>
    <t>百米牌补缺、更换</t>
  </si>
  <si>
    <t>里程碑补缺、更换</t>
  </si>
  <si>
    <t>里程牌补缺、更换</t>
  </si>
  <si>
    <t>警示桩补缺、更换</t>
  </si>
  <si>
    <t>公里碑支架</t>
  </si>
  <si>
    <t>百米牌支架</t>
  </si>
  <si>
    <t>热熔标线</t>
  </si>
  <si>
    <t>512-1</t>
  </si>
  <si>
    <t>标线清除</t>
  </si>
  <si>
    <t>512-2</t>
  </si>
  <si>
    <t>高压水清除标线</t>
  </si>
  <si>
    <t>爆闪警示灯</t>
  </si>
  <si>
    <t>组</t>
  </si>
  <si>
    <t>轮廓标补缺、更换</t>
  </si>
  <si>
    <t>柱式轮廓标更换（含数字贴）</t>
  </si>
  <si>
    <t>附着式轮廓标补缺、更换</t>
  </si>
  <si>
    <t>515</t>
  </si>
  <si>
    <t>防眩板更换（不含支架）</t>
  </si>
  <si>
    <t>515-1</t>
  </si>
  <si>
    <t>防眩板更换（含支架）</t>
  </si>
  <si>
    <t>516</t>
  </si>
  <si>
    <t>柔性警示桩</t>
  </si>
  <si>
    <t>517</t>
  </si>
  <si>
    <t>518</t>
  </si>
  <si>
    <t>标志、标牌（单柱式）拆除</t>
  </si>
  <si>
    <t>隔音屏维修更换</t>
  </si>
  <si>
    <t>522</t>
  </si>
  <si>
    <t>隔音屏维修（更换螺栓）</t>
  </si>
  <si>
    <r>
      <rPr>
        <sz val="9"/>
        <rFont val="宋体"/>
        <charset val="134"/>
      </rPr>
      <t>基价类</t>
    </r>
    <r>
      <rPr>
        <sz val="9"/>
        <rFont val="Times New Roman"/>
        <charset val="134"/>
      </rPr>
      <t>500</t>
    </r>
    <r>
      <rPr>
        <sz val="9"/>
        <rFont val="宋体"/>
        <charset val="134"/>
      </rPr>
      <t>章小计（结转至清单汇总表）</t>
    </r>
  </si>
  <si>
    <r>
      <rPr>
        <sz val="9"/>
        <rFont val="宋体"/>
        <charset val="134"/>
      </rPr>
      <t>单价类</t>
    </r>
    <r>
      <rPr>
        <sz val="9"/>
        <rFont val="Times New Roman"/>
        <charset val="134"/>
      </rPr>
      <t>500</t>
    </r>
    <r>
      <rPr>
        <sz val="9"/>
        <rFont val="宋体"/>
        <charset val="134"/>
      </rPr>
      <t>章小计（结转至清单汇总表）</t>
    </r>
  </si>
  <si>
    <r>
      <rPr>
        <sz val="9"/>
        <rFont val="Times New Roman"/>
        <charset val="134"/>
      </rPr>
      <t>600</t>
    </r>
    <r>
      <rPr>
        <sz val="9"/>
        <rFont val="宋体"/>
        <charset val="134"/>
      </rPr>
      <t>章</t>
    </r>
    <r>
      <rPr>
        <sz val="9"/>
        <rFont val="Times New Roman"/>
        <charset val="134"/>
      </rPr>
      <t xml:space="preserve">      </t>
    </r>
    <r>
      <rPr>
        <sz val="9"/>
        <rFont val="宋体"/>
        <charset val="134"/>
      </rPr>
      <t>绿化</t>
    </r>
  </si>
  <si>
    <t>乔木整枝抹芽修剪</t>
  </si>
  <si>
    <t>铺草皮</t>
  </si>
  <si>
    <t>601-1</t>
  </si>
  <si>
    <r>
      <rPr>
        <sz val="9"/>
        <rFont val="宋体"/>
        <charset val="134"/>
      </rPr>
      <t>胸径（3</t>
    </r>
    <r>
      <rPr>
        <sz val="9"/>
        <rFont val="Times New Roman"/>
        <charset val="134"/>
      </rPr>
      <t>0CM</t>
    </r>
    <r>
      <rPr>
        <sz val="9"/>
        <rFont val="宋体"/>
        <charset val="134"/>
      </rPr>
      <t>以上）</t>
    </r>
  </si>
  <si>
    <t>株</t>
  </si>
  <si>
    <t>撒播草籽</t>
  </si>
  <si>
    <t>601-2</t>
  </si>
  <si>
    <t>胸径（10CM-30CM）</t>
  </si>
  <si>
    <t>刨伐死树</t>
  </si>
  <si>
    <t>601-3</t>
  </si>
  <si>
    <t>胸径（10CM以内）</t>
  </si>
  <si>
    <r>
      <rPr>
        <sz val="9"/>
        <rFont val="宋体"/>
        <charset val="134"/>
        <scheme val="minor"/>
      </rPr>
      <t>刨伐死树、树根（胸径</t>
    </r>
    <r>
      <rPr>
        <sz val="9"/>
        <rFont val="Times New Roman"/>
        <charset val="134"/>
      </rPr>
      <t>15CM</t>
    </r>
    <r>
      <rPr>
        <sz val="9"/>
        <rFont val="宋体"/>
        <charset val="134"/>
        <scheme val="minor"/>
      </rPr>
      <t>以下，含</t>
    </r>
    <r>
      <rPr>
        <sz val="9"/>
        <rFont val="Times New Roman"/>
        <charset val="134"/>
      </rPr>
      <t>15CM</t>
    </r>
    <r>
      <rPr>
        <sz val="9"/>
        <rFont val="宋体"/>
        <charset val="134"/>
        <scheme val="minor"/>
      </rPr>
      <t>）</t>
    </r>
  </si>
  <si>
    <t>灌木整枝抹芽修剪</t>
  </si>
  <si>
    <r>
      <rPr>
        <sz val="9"/>
        <rFont val="宋体"/>
        <charset val="134"/>
        <scheme val="minor"/>
      </rPr>
      <t>刨伐大乔木死树、树根（胸径</t>
    </r>
    <r>
      <rPr>
        <sz val="9"/>
        <rFont val="Times New Roman"/>
        <charset val="134"/>
      </rPr>
      <t>15CM</t>
    </r>
    <r>
      <rPr>
        <sz val="9"/>
        <rFont val="宋体"/>
        <charset val="134"/>
        <scheme val="minor"/>
      </rPr>
      <t>以上）</t>
    </r>
  </si>
  <si>
    <t>602-1</t>
  </si>
  <si>
    <r>
      <rPr>
        <sz val="9"/>
        <rFont val="宋体"/>
        <charset val="134"/>
      </rPr>
      <t>机械灌木（冠径</t>
    </r>
    <r>
      <rPr>
        <sz val="9"/>
        <rFont val="Times New Roman"/>
        <charset val="134"/>
      </rPr>
      <t>80</t>
    </r>
    <r>
      <rPr>
        <sz val="9"/>
        <rFont val="宋体"/>
        <charset val="134"/>
      </rPr>
      <t>公分以上）</t>
    </r>
  </si>
  <si>
    <t>624-2</t>
  </si>
  <si>
    <t>挖除树根</t>
  </si>
  <si>
    <t>602-2</t>
  </si>
  <si>
    <t>机械修剪绿篱</t>
  </si>
  <si>
    <t>绿化虫灾病害处治</t>
  </si>
  <si>
    <t>602-3</t>
  </si>
  <si>
    <t>中分带拔草</t>
  </si>
  <si>
    <t>乔木喷药</t>
  </si>
  <si>
    <t>人工乔木刷白</t>
  </si>
  <si>
    <t>灌木喷药（单株）</t>
  </si>
  <si>
    <t>603-1</t>
  </si>
  <si>
    <t>灌木喷药</t>
  </si>
  <si>
    <t>603-2</t>
  </si>
  <si>
    <t>补植</t>
  </si>
  <si>
    <t>603-3</t>
  </si>
  <si>
    <r>
      <rPr>
        <sz val="9"/>
        <rFont val="宋体"/>
        <charset val="134"/>
        <scheme val="minor"/>
      </rPr>
      <t>香樟（杆径</t>
    </r>
    <r>
      <rPr>
        <sz val="9"/>
        <rFont val="Times New Roman"/>
        <charset val="134"/>
      </rPr>
      <t>:8cm-10cm</t>
    </r>
    <r>
      <rPr>
        <sz val="9"/>
        <rFont val="宋体"/>
        <charset val="134"/>
        <scheme val="minor"/>
      </rPr>
      <t>）</t>
    </r>
  </si>
  <si>
    <t>绿化扶正</t>
  </si>
  <si>
    <r>
      <rPr>
        <sz val="9"/>
        <rFont val="宋体"/>
        <charset val="134"/>
        <scheme val="minor"/>
      </rPr>
      <t>高杆女贞（杆径</t>
    </r>
    <r>
      <rPr>
        <sz val="9"/>
        <rFont val="Times New Roman"/>
        <charset val="134"/>
      </rPr>
      <t>:8cm-10cm</t>
    </r>
    <r>
      <rPr>
        <sz val="9"/>
        <rFont val="宋体"/>
        <charset val="134"/>
        <scheme val="minor"/>
      </rPr>
      <t>）</t>
    </r>
  </si>
  <si>
    <t>605-1</t>
  </si>
  <si>
    <r>
      <rPr>
        <sz val="9"/>
        <rFont val="宋体"/>
        <charset val="134"/>
      </rPr>
      <t>乔木（胸径）（</t>
    </r>
    <r>
      <rPr>
        <sz val="9"/>
        <rFont val="Times New Roman"/>
        <charset val="134"/>
      </rPr>
      <t>10—30CM</t>
    </r>
    <r>
      <rPr>
        <sz val="9"/>
        <rFont val="宋体"/>
        <charset val="134"/>
      </rPr>
      <t>）</t>
    </r>
  </si>
  <si>
    <r>
      <rPr>
        <sz val="9"/>
        <rFont val="宋体"/>
        <charset val="134"/>
        <scheme val="minor"/>
      </rPr>
      <t>法青（丛</t>
    </r>
    <r>
      <rPr>
        <sz val="9"/>
        <rFont val="Times New Roman"/>
        <charset val="134"/>
      </rPr>
      <t>:7-8</t>
    </r>
    <r>
      <rPr>
        <sz val="9"/>
        <rFont val="宋体"/>
        <charset val="134"/>
        <scheme val="minor"/>
      </rPr>
      <t>分枝，</t>
    </r>
    <r>
      <rPr>
        <sz val="9"/>
        <rFont val="Times New Roman"/>
        <charset val="134"/>
      </rPr>
      <t>H:180cm</t>
    </r>
    <r>
      <rPr>
        <sz val="9"/>
        <rFont val="宋体"/>
        <charset val="134"/>
        <scheme val="minor"/>
      </rPr>
      <t>）</t>
    </r>
  </si>
  <si>
    <t>605-2</t>
  </si>
  <si>
    <r>
      <rPr>
        <sz val="9"/>
        <rFont val="宋体"/>
        <charset val="134"/>
      </rPr>
      <t>灌木（冠径</t>
    </r>
    <r>
      <rPr>
        <sz val="9"/>
        <rFont val="Times New Roman"/>
        <charset val="134"/>
      </rPr>
      <t>80</t>
    </r>
    <r>
      <rPr>
        <sz val="9"/>
        <rFont val="宋体"/>
        <charset val="134"/>
      </rPr>
      <t>公分以上）</t>
    </r>
  </si>
  <si>
    <r>
      <rPr>
        <sz val="9"/>
        <rFont val="宋体"/>
        <charset val="134"/>
        <scheme val="minor"/>
      </rPr>
      <t>海桐球（</t>
    </r>
    <r>
      <rPr>
        <sz val="9"/>
        <rFont val="Times New Roman"/>
        <charset val="134"/>
      </rPr>
      <t>P:120-150cm</t>
    </r>
    <r>
      <rPr>
        <sz val="9"/>
        <rFont val="宋体"/>
        <charset val="134"/>
        <scheme val="minor"/>
      </rPr>
      <t>）</t>
    </r>
  </si>
  <si>
    <t>605-3</t>
  </si>
  <si>
    <r>
      <rPr>
        <sz val="9"/>
        <rFont val="宋体"/>
        <charset val="134"/>
      </rPr>
      <t>灌木（高</t>
    </r>
    <r>
      <rPr>
        <sz val="9"/>
        <rFont val="Times New Roman"/>
        <charset val="134"/>
      </rPr>
      <t>1.5M</t>
    </r>
    <r>
      <rPr>
        <sz val="9"/>
        <rFont val="宋体"/>
        <charset val="134"/>
      </rPr>
      <t>以下）</t>
    </r>
  </si>
  <si>
    <r>
      <rPr>
        <sz val="9"/>
        <rFont val="宋体"/>
        <charset val="134"/>
        <scheme val="minor"/>
      </rPr>
      <t>紫薇（杆径</t>
    </r>
    <r>
      <rPr>
        <sz val="9"/>
        <rFont val="Times New Roman"/>
        <charset val="134"/>
      </rPr>
      <t>:6cm-7cm</t>
    </r>
    <r>
      <rPr>
        <sz val="9"/>
        <rFont val="宋体"/>
        <charset val="134"/>
        <scheme val="minor"/>
      </rPr>
      <t>）</t>
    </r>
  </si>
  <si>
    <t>绿化浇水</t>
  </si>
  <si>
    <t>车</t>
  </si>
  <si>
    <r>
      <rPr>
        <sz val="9"/>
        <rFont val="宋体"/>
        <charset val="134"/>
        <scheme val="minor"/>
      </rPr>
      <t>紫叶李（杆径</t>
    </r>
    <r>
      <rPr>
        <sz val="9"/>
        <rFont val="Times New Roman"/>
        <charset val="134"/>
      </rPr>
      <t>:7cm-8cm</t>
    </r>
    <r>
      <rPr>
        <sz val="9"/>
        <rFont val="宋体"/>
        <charset val="134"/>
        <scheme val="minor"/>
      </rPr>
      <t>）</t>
    </r>
  </si>
  <si>
    <r>
      <rPr>
        <sz val="9"/>
        <rFont val="宋体"/>
        <charset val="134"/>
        <scheme val="minor"/>
      </rPr>
      <t>红叶石楠球（</t>
    </r>
    <r>
      <rPr>
        <sz val="9"/>
        <rFont val="Times New Roman"/>
        <charset val="134"/>
      </rPr>
      <t>P:120-150cm</t>
    </r>
    <r>
      <rPr>
        <sz val="9"/>
        <rFont val="宋体"/>
        <charset val="134"/>
        <scheme val="minor"/>
      </rPr>
      <t>）</t>
    </r>
  </si>
  <si>
    <r>
      <rPr>
        <sz val="9"/>
        <rFont val="宋体"/>
        <charset val="134"/>
        <scheme val="minor"/>
      </rPr>
      <t>红叶石楠（</t>
    </r>
    <r>
      <rPr>
        <sz val="9"/>
        <rFont val="Times New Roman"/>
        <charset val="134"/>
      </rPr>
      <t>H:60-70cm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</si>
  <si>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scheme val="minor"/>
      </rPr>
      <t>海桐苗（</t>
    </r>
    <r>
      <rPr>
        <sz val="9"/>
        <rFont val="Times New Roman"/>
        <charset val="134"/>
      </rPr>
      <t>H:50-60cm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</si>
  <si>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scheme val="minor"/>
      </rPr>
      <t>金边黄杨（</t>
    </r>
    <r>
      <rPr>
        <sz val="9"/>
        <rFont val="Times New Roman"/>
        <charset val="134"/>
      </rPr>
      <t>H:50-60cm</t>
    </r>
    <r>
      <rPr>
        <sz val="9"/>
        <rFont val="宋体"/>
        <charset val="134"/>
        <scheme val="minor"/>
      </rPr>
      <t>，</t>
    </r>
    <r>
      <rPr>
        <sz val="9"/>
        <rFont val="Times New Roman"/>
        <charset val="134"/>
      </rPr>
      <t>20</t>
    </r>
    <r>
      <rPr>
        <sz val="9"/>
        <rFont val="宋体"/>
        <charset val="134"/>
        <scheme val="minor"/>
      </rPr>
      <t>株</t>
    </r>
    <r>
      <rPr>
        <sz val="9"/>
        <rFont val="Times New Roman"/>
        <charset val="134"/>
      </rPr>
      <t>/</t>
    </r>
    <r>
      <rPr>
        <sz val="9"/>
        <rFont val="宋体"/>
        <charset val="134"/>
        <scheme val="minor"/>
      </rPr>
      <t>平）</t>
    </r>
  </si>
  <si>
    <r>
      <rPr>
        <sz val="9"/>
        <rFont val="宋体"/>
        <charset val="134"/>
      </rPr>
      <t>基价类</t>
    </r>
    <r>
      <rPr>
        <sz val="9"/>
        <rFont val="Times New Roman"/>
        <charset val="134"/>
      </rPr>
      <t>600</t>
    </r>
    <r>
      <rPr>
        <sz val="9"/>
        <rFont val="宋体"/>
        <charset val="134"/>
      </rPr>
      <t>章小计（结转至清单汇总表）</t>
    </r>
  </si>
  <si>
    <r>
      <rPr>
        <sz val="9"/>
        <rFont val="宋体"/>
        <charset val="134"/>
      </rPr>
      <t>单价类</t>
    </r>
    <r>
      <rPr>
        <sz val="9"/>
        <rFont val="Times New Roman"/>
        <charset val="134"/>
      </rPr>
      <t>600</t>
    </r>
    <r>
      <rPr>
        <sz val="9"/>
        <rFont val="宋体"/>
        <charset val="134"/>
      </rPr>
      <t>章小计（结转至清单汇总表）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</si>
</sst>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Red]\(0\)"/>
    <numFmt numFmtId="179" formatCode="0.0"/>
    <numFmt numFmtId="180" formatCode="0_);\(0\)"/>
    <numFmt numFmtId="181" formatCode="0.0_ "/>
  </numFmts>
  <fonts count="54">
    <font>
      <sz val="11"/>
      <color theme="1"/>
      <name val="宋体"/>
      <charset val="134"/>
      <scheme val="minor"/>
    </font>
    <font>
      <sz val="12"/>
      <name val="Times New Roman"/>
      <charset val="134"/>
    </font>
    <font>
      <b/>
      <sz val="14"/>
      <name val="宋体"/>
      <charset val="134"/>
    </font>
    <font>
      <sz val="9"/>
      <name val="宋体"/>
      <charset val="134"/>
    </font>
    <font>
      <sz val="9"/>
      <name val="Times New Roman"/>
      <charset val="134"/>
    </font>
    <font>
      <sz val="9"/>
      <name val="宋体"/>
      <charset val="134"/>
      <scheme val="minor"/>
    </font>
    <font>
      <sz val="9"/>
      <color rgb="FFFF0000"/>
      <name val="Times New Roman"/>
      <charset val="134"/>
    </font>
    <font>
      <sz val="9"/>
      <color rgb="FFFF0000"/>
      <name val="宋体"/>
      <charset val="134"/>
    </font>
    <font>
      <sz val="10"/>
      <name val="Times New Roman"/>
      <charset val="134"/>
    </font>
    <font>
      <sz val="8"/>
      <name val="Times New Roman"/>
      <charset val="134"/>
    </font>
    <font>
      <sz val="10.5"/>
      <name val="Times New Roman"/>
      <charset val="134"/>
    </font>
    <font>
      <sz val="9"/>
      <color theme="1"/>
      <name val="宋体"/>
      <charset val="134"/>
    </font>
    <font>
      <sz val="10"/>
      <color theme="1"/>
      <name val="Times New Roman"/>
      <charset val="134"/>
    </font>
    <font>
      <sz val="12"/>
      <name val="宋体"/>
      <charset val="134"/>
    </font>
    <font>
      <sz val="10"/>
      <name val="宋体"/>
      <charset val="134"/>
    </font>
    <font>
      <sz val="11"/>
      <name val="Times New Roman"/>
      <charset val="134"/>
    </font>
    <font>
      <b/>
      <sz val="20"/>
      <name val="宋体"/>
      <charset val="134"/>
    </font>
    <font>
      <b/>
      <sz val="20"/>
      <name val="Times New Roman"/>
      <charset val="134"/>
    </font>
    <font>
      <sz val="11"/>
      <name val="Times New Roman"/>
      <charset val="0"/>
    </font>
    <font>
      <sz val="12"/>
      <name val="Times New Roman"/>
      <charset val="0"/>
    </font>
    <font>
      <b/>
      <sz val="24"/>
      <name val="仿宋_GB2312"/>
      <charset val="134"/>
    </font>
    <font>
      <sz val="11"/>
      <name val="宋体"/>
      <charset val="134"/>
    </font>
    <font>
      <sz val="11"/>
      <name val="宋体"/>
      <charset val="0"/>
    </font>
    <font>
      <sz val="11"/>
      <color rgb="FF000000"/>
      <name val="宋体"/>
      <charset val="134"/>
    </font>
    <font>
      <b/>
      <sz val="11"/>
      <name val="仿宋_GB2312"/>
      <charset val="134"/>
    </font>
    <font>
      <b/>
      <sz val="12"/>
      <name val="仿宋_GB2312"/>
      <charset val="134"/>
    </font>
    <font>
      <b/>
      <sz val="18"/>
      <name val="仿宋_GB2312"/>
      <charset val="134"/>
    </font>
    <font>
      <b/>
      <sz val="14"/>
      <name val="仿宋_GB2312"/>
      <charset val="134"/>
    </font>
    <font>
      <b/>
      <sz val="28"/>
      <name val="仿宋_GB2312"/>
      <charset val="134"/>
    </font>
    <font>
      <b/>
      <sz val="3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vertAlign val="superscript"/>
      <sz val="9"/>
      <name val="宋体"/>
      <charset val="134"/>
    </font>
    <font>
      <sz val="11"/>
      <name val="Arial"/>
      <charset val="0"/>
    </font>
    <font>
      <b/>
      <sz val="9"/>
      <name val="仿宋_GB2312"/>
      <charset val="134"/>
    </font>
    <font>
      <vertAlign val="superscript"/>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49" fillId="0" borderId="0"/>
  </cellStyleXfs>
  <cellXfs count="192">
    <xf numFmtId="0" fontId="0" fillId="0" borderId="0" xfId="0">
      <alignment vertical="center"/>
    </xf>
    <xf numFmtId="0" fontId="1" fillId="0" borderId="0" xfId="0" applyFont="1">
      <alignment vertical="center"/>
    </xf>
    <xf numFmtId="0" fontId="1"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177" fontId="4" fillId="0" borderId="2" xfId="51" applyNumberFormat="1" applyFont="1" applyBorder="1" applyAlignment="1">
      <alignment horizontal="center" vertical="center" wrapText="1"/>
    </xf>
    <xf numFmtId="49" fontId="4" fillId="0" borderId="2" xfId="0" applyNumberFormat="1" applyFont="1" applyFill="1" applyBorder="1" applyAlignment="1">
      <alignment horizontal="right" vertical="center" wrapText="1"/>
    </xf>
    <xf numFmtId="0" fontId="5" fillId="0" borderId="2" xfId="53" applyFont="1" applyFill="1" applyBorder="1" applyAlignment="1">
      <alignment horizontal="left" vertical="center" wrapText="1"/>
    </xf>
    <xf numFmtId="177"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2" xfId="0" applyFont="1" applyFill="1" applyBorder="1" applyAlignment="1">
      <alignment horizontal="left" vertical="center"/>
    </xf>
    <xf numFmtId="0" fontId="4" fillId="0" borderId="2" xfId="0" applyNumberFormat="1" applyFont="1" applyFill="1" applyBorder="1" applyAlignment="1" applyProtection="1">
      <alignment horizontal="center" vertical="center"/>
      <protection locked="0"/>
    </xf>
    <xf numFmtId="0" fontId="3" fillId="0" borderId="2" xfId="0" applyFont="1" applyFill="1" applyBorder="1">
      <alignment vertical="center"/>
    </xf>
    <xf numFmtId="177" fontId="4" fillId="0" borderId="2" xfId="0" applyNumberFormat="1" applyFont="1" applyFill="1" applyBorder="1" applyAlignment="1" applyProtection="1">
      <alignment horizontal="center" vertical="center"/>
      <protection locked="0"/>
    </xf>
    <xf numFmtId="0" fontId="3" fillId="0" borderId="2" xfId="53" applyFont="1" applyFill="1" applyBorder="1" applyAlignment="1">
      <alignment horizontal="left" vertical="center" wrapText="1"/>
    </xf>
    <xf numFmtId="0" fontId="4" fillId="0" borderId="2" xfId="0" applyNumberFormat="1" applyFont="1" applyFill="1" applyBorder="1" applyAlignment="1">
      <alignment horizontal="center" vertical="center"/>
    </xf>
    <xf numFmtId="0" fontId="5" fillId="0" borderId="2" xfId="53" applyFont="1" applyFill="1" applyBorder="1" applyAlignment="1">
      <alignment horizontal="left" vertical="center"/>
    </xf>
    <xf numFmtId="0" fontId="5" fillId="0" borderId="2" xfId="53" applyFont="1" applyFill="1" applyBorder="1" applyAlignment="1">
      <alignment horizontal="center" vertical="center" wrapText="1"/>
    </xf>
    <xf numFmtId="0" fontId="4" fillId="0" borderId="2" xfId="53" applyNumberFormat="1" applyFont="1" applyFill="1" applyBorder="1" applyAlignment="1">
      <alignment horizontal="center" vertical="center" wrapText="1"/>
    </xf>
    <xf numFmtId="0" fontId="4" fillId="0" borderId="2" xfId="53" applyFont="1" applyFill="1" applyBorder="1" applyAlignment="1">
      <alignment horizontal="center" vertical="center" wrapText="1"/>
    </xf>
    <xf numFmtId="0" fontId="1" fillId="0" borderId="2" xfId="0" applyFont="1" applyFill="1" applyBorder="1">
      <alignment vertical="center"/>
    </xf>
    <xf numFmtId="0" fontId="4" fillId="0" borderId="2" xfId="53" applyFont="1" applyFill="1" applyBorder="1" applyAlignment="1">
      <alignment horizontal="left" vertical="center" wrapText="1"/>
    </xf>
    <xf numFmtId="177" fontId="3"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3"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3" fillId="0" borderId="0" xfId="0" applyFont="1" applyAlignment="1">
      <alignment horizontal="center" vertical="center" wrapText="1"/>
    </xf>
    <xf numFmtId="177" fontId="4" fillId="0" borderId="0" xfId="0" applyNumberFormat="1" applyFont="1" applyAlignment="1" applyProtection="1">
      <alignment horizontal="center" vertical="center" wrapText="1"/>
      <protection locked="0"/>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3" fillId="0" borderId="2" xfId="55" applyFont="1" applyFill="1" applyBorder="1" applyAlignment="1">
      <alignment horizontal="left" vertical="center" wrapText="1"/>
    </xf>
    <xf numFmtId="0" fontId="3" fillId="0" borderId="2" xfId="55"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2" xfId="55" applyNumberFormat="1" applyFont="1" applyFill="1" applyBorder="1" applyAlignment="1">
      <alignment horizontal="center" vertical="center" wrapText="1"/>
    </xf>
    <xf numFmtId="0" fontId="3" fillId="0" borderId="2" xfId="55" applyFont="1" applyFill="1" applyBorder="1" applyAlignment="1">
      <alignment horizontal="left" vertical="center"/>
    </xf>
    <xf numFmtId="49" fontId="4" fillId="0" borderId="2" xfId="0" applyNumberFormat="1" applyFont="1" applyFill="1" applyBorder="1" applyAlignment="1">
      <alignment horizontal="center" vertical="center" wrapText="1"/>
    </xf>
    <xf numFmtId="0" fontId="3" fillId="0" borderId="2" xfId="54"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4" fillId="0" borderId="2" xfId="55" applyFont="1" applyFill="1" applyBorder="1" applyAlignment="1">
      <alignment horizontal="left" vertical="center" wrapText="1"/>
    </xf>
    <xf numFmtId="0" fontId="3" fillId="0" borderId="2" xfId="55" applyFont="1" applyBorder="1" applyAlignment="1">
      <alignment horizontal="left" vertical="center" wrapText="1"/>
    </xf>
    <xf numFmtId="0" fontId="3" fillId="0" borderId="2" xfId="55" applyFont="1" applyBorder="1" applyAlignment="1">
      <alignment horizontal="center" vertical="center" wrapText="1"/>
    </xf>
    <xf numFmtId="1" fontId="4" fillId="0" borderId="2" xfId="55"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55" applyFont="1" applyFill="1" applyBorder="1" applyAlignment="1">
      <alignment horizontal="left" vertical="center" wrapText="1"/>
    </xf>
    <xf numFmtId="176" fontId="7"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6" fillId="2" borderId="2" xfId="54" applyFont="1" applyFill="1" applyBorder="1" applyAlignment="1">
      <alignment horizontal="left" vertical="center" wrapText="1"/>
    </xf>
    <xf numFmtId="0" fontId="4" fillId="2" borderId="2" xfId="54" applyFont="1" applyFill="1" applyBorder="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wrapText="1"/>
    </xf>
    <xf numFmtId="0" fontId="10" fillId="0" borderId="0" xfId="0" applyFont="1" applyAlignment="1">
      <alignment horizontal="justify" wrapText="1"/>
    </xf>
    <xf numFmtId="0" fontId="4" fillId="0" borderId="2" xfId="55" applyFont="1" applyFill="1" applyBorder="1" applyAlignment="1">
      <alignment horizontal="center" vertical="center" wrapText="1"/>
    </xf>
    <xf numFmtId="0" fontId="4" fillId="0" borderId="2" xfId="55"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2"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2" xfId="5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55" applyFont="1" applyFill="1" applyBorder="1" applyAlignment="1">
      <alignment horizontal="center" vertical="center"/>
    </xf>
    <xf numFmtId="0" fontId="4" fillId="0" borderId="2" xfId="55" applyNumberFormat="1" applyFont="1" applyFill="1" applyBorder="1" applyAlignment="1">
      <alignment horizontal="center" vertical="center"/>
    </xf>
    <xf numFmtId="0" fontId="6" fillId="2" borderId="2" xfId="55" applyFont="1" applyFill="1" applyBorder="1" applyAlignment="1">
      <alignment horizontal="center" vertical="center" wrapText="1"/>
    </xf>
    <xf numFmtId="0" fontId="6" fillId="2" borderId="2" xfId="55" applyFont="1" applyFill="1" applyBorder="1" applyAlignment="1">
      <alignment horizontal="center"/>
    </xf>
    <xf numFmtId="176" fontId="7" fillId="2" borderId="2" xfId="0" applyNumberFormat="1" applyFont="1" applyFill="1" applyBorder="1" applyAlignment="1">
      <alignment horizontal="center" vertical="center" wrapText="1"/>
    </xf>
    <xf numFmtId="0" fontId="6" fillId="2" borderId="2" xfId="55" applyFont="1" applyFill="1" applyBorder="1" applyAlignment="1">
      <alignment horizontal="center" vertical="center"/>
    </xf>
    <xf numFmtId="177" fontId="4" fillId="0" borderId="2" xfId="0" applyNumberFormat="1" applyFont="1" applyBorder="1" applyAlignment="1" applyProtection="1">
      <alignment horizontal="center" vertical="center" wrapText="1"/>
      <protection locked="0"/>
    </xf>
    <xf numFmtId="0" fontId="4" fillId="2" borderId="2" xfId="55" applyFont="1" applyFill="1" applyBorder="1" applyAlignment="1">
      <alignment horizontal="center" vertical="center" wrapText="1"/>
    </xf>
    <xf numFmtId="0" fontId="6" fillId="2" borderId="2" xfId="54" applyFont="1" applyFill="1" applyBorder="1" applyAlignment="1">
      <alignment horizontal="center" vertical="center" wrapText="1"/>
    </xf>
    <xf numFmtId="0" fontId="4" fillId="2" borderId="2" xfId="54" applyFont="1" applyFill="1" applyBorder="1" applyAlignment="1">
      <alignment horizontal="center" vertical="center" wrapText="1"/>
    </xf>
    <xf numFmtId="178" fontId="1" fillId="0" borderId="0" xfId="0" applyNumberFormat="1" applyFont="1" applyAlignment="1"/>
    <xf numFmtId="0" fontId="3" fillId="0" borderId="2" xfId="0" applyFont="1" applyBorder="1" applyAlignment="1">
      <alignment horizontal="center" vertical="center" wrapText="1"/>
    </xf>
    <xf numFmtId="178" fontId="3"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11" fillId="0" borderId="2" xfId="0" applyFont="1" applyBorder="1" applyAlignment="1">
      <alignment horizontal="left" vertical="center" wrapText="1"/>
    </xf>
    <xf numFmtId="49" fontId="4" fillId="0" borderId="2" xfId="0" applyNumberFormat="1" applyFont="1" applyBorder="1" applyAlignment="1" applyProtection="1">
      <alignment horizontal="right" vertical="center" wrapText="1"/>
      <protection locked="0"/>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4" fillId="0" borderId="3" xfId="0" applyFont="1" applyBorder="1" applyAlignment="1">
      <alignment horizontal="left" vertical="center"/>
    </xf>
    <xf numFmtId="0" fontId="7" fillId="0" borderId="2" xfId="0" applyFont="1" applyBorder="1" applyAlignment="1">
      <alignment horizontal="left" vertical="center" wrapText="1"/>
    </xf>
    <xf numFmtId="0" fontId="7" fillId="0" borderId="2" xfId="55" applyFont="1" applyBorder="1" applyAlignment="1">
      <alignment horizontal="left" vertical="center" wrapText="1"/>
    </xf>
    <xf numFmtId="0" fontId="4" fillId="0" borderId="2" xfId="0" applyFont="1" applyBorder="1">
      <alignment vertical="center"/>
    </xf>
    <xf numFmtId="178" fontId="4" fillId="0" borderId="2" xfId="0" applyNumberFormat="1" applyFont="1" applyBorder="1">
      <alignment vertical="center"/>
    </xf>
    <xf numFmtId="178" fontId="1" fillId="0" borderId="0" xfId="0" applyNumberFormat="1" applyFont="1">
      <alignment vertical="center"/>
    </xf>
    <xf numFmtId="0" fontId="12" fillId="0" borderId="2" xfId="0" applyFont="1" applyBorder="1" applyAlignment="1">
      <alignment horizontal="center" vertical="center" wrapText="1"/>
    </xf>
    <xf numFmtId="177" fontId="6" fillId="0" borderId="2" xfId="0" applyNumberFormat="1" applyFont="1" applyBorder="1" applyAlignment="1" applyProtection="1">
      <alignment horizontal="center" vertical="center" wrapText="1"/>
      <protection locked="0"/>
    </xf>
    <xf numFmtId="176" fontId="6" fillId="0" borderId="2" xfId="0" applyNumberFormat="1" applyFont="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lignment horizontal="right" vertical="center" wrapText="1"/>
    </xf>
    <xf numFmtId="179" fontId="4" fillId="0" borderId="2" xfId="0" applyNumberFormat="1" applyFont="1" applyFill="1" applyBorder="1" applyAlignment="1">
      <alignment horizontal="center" vertical="center" wrapText="1"/>
    </xf>
    <xf numFmtId="0" fontId="8" fillId="0" borderId="2" xfId="0" applyFont="1" applyFill="1" applyBorder="1" applyAlignment="1">
      <alignment horizontal="right" vertical="center" wrapText="1"/>
    </xf>
    <xf numFmtId="0" fontId="3"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0" fontId="5" fillId="0" borderId="2" xfId="54" applyFont="1" applyFill="1" applyBorder="1" applyAlignment="1">
      <alignment horizontal="left" vertical="center" wrapText="1"/>
    </xf>
    <xf numFmtId="0" fontId="4" fillId="0" borderId="2" xfId="0" applyFont="1" applyFill="1" applyBorder="1">
      <alignment vertical="center"/>
    </xf>
    <xf numFmtId="0" fontId="4" fillId="0" borderId="2" xfId="54" applyFont="1" applyFill="1" applyBorder="1" applyAlignment="1">
      <alignment horizontal="left" vertical="center" wrapText="1"/>
    </xf>
    <xf numFmtId="0" fontId="4" fillId="0" borderId="4"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1" fillId="0" borderId="0" xfId="0" applyFont="1" applyAlignment="1">
      <alignment horizontal="center"/>
    </xf>
    <xf numFmtId="177" fontId="4" fillId="0" borderId="0" xfId="0" applyNumberFormat="1" applyFont="1" applyAlignment="1">
      <alignment horizontal="center" vertical="center" wrapText="1"/>
    </xf>
    <xf numFmtId="0" fontId="5" fillId="0" borderId="2" xfId="55" applyFont="1" applyFill="1" applyBorder="1" applyAlignment="1">
      <alignment horizontal="center" vertical="center" wrapText="1"/>
    </xf>
    <xf numFmtId="0" fontId="13" fillId="0" borderId="0" xfId="0" applyFont="1">
      <alignment vertical="center"/>
    </xf>
    <xf numFmtId="0" fontId="8" fillId="0" borderId="0" xfId="0" applyFont="1">
      <alignment vertical="center"/>
    </xf>
    <xf numFmtId="178" fontId="4"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right" vertical="center"/>
    </xf>
    <xf numFmtId="0" fontId="8" fillId="0" borderId="2" xfId="0" applyFont="1" applyFill="1" applyBorder="1">
      <alignment vertical="center"/>
    </xf>
    <xf numFmtId="0" fontId="14" fillId="0" borderId="2" xfId="0" applyFont="1" applyFill="1" applyBorder="1">
      <alignment vertical="center"/>
    </xf>
    <xf numFmtId="176" fontId="4" fillId="0" borderId="2" xfId="0" applyNumberFormat="1" applyFont="1" applyFill="1" applyBorder="1" applyAlignment="1">
      <alignment horizontal="center" vertical="center"/>
    </xf>
    <xf numFmtId="178" fontId="4" fillId="0" borderId="0" xfId="0" applyNumberFormat="1"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77" fontId="4" fillId="0" borderId="2"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49" fontId="4" fillId="0" borderId="2" xfId="0" applyNumberFormat="1" applyFont="1" applyBorder="1" applyAlignment="1">
      <alignment horizontal="right" vertical="center" wrapText="1"/>
    </xf>
    <xf numFmtId="0" fontId="4" fillId="0" borderId="0" xfId="0" applyFont="1" applyAlignment="1">
      <alignment horizontal="left" vertical="center"/>
    </xf>
    <xf numFmtId="0" fontId="4"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4" fillId="0" borderId="2" xfId="55" applyFont="1" applyBorder="1" applyAlignment="1" applyProtection="1">
      <alignment horizontal="center" vertical="center" wrapText="1"/>
      <protection locked="0"/>
    </xf>
    <xf numFmtId="0" fontId="4" fillId="0" borderId="2" xfId="55" applyFont="1" applyBorder="1" applyAlignment="1">
      <alignment horizontal="center" vertical="center" wrapText="1"/>
    </xf>
    <xf numFmtId="180" fontId="5" fillId="0" borderId="2" xfId="0" applyNumberFormat="1" applyFont="1" applyBorder="1" applyAlignment="1">
      <alignment horizontal="center" vertical="center" wrapText="1"/>
    </xf>
    <xf numFmtId="181" fontId="5" fillId="0" borderId="2" xfId="0" applyNumberFormat="1" applyFont="1" applyBorder="1" applyAlignment="1">
      <alignment horizontal="center" vertical="center" wrapText="1"/>
    </xf>
    <xf numFmtId="0" fontId="5" fillId="0" borderId="2" xfId="49" applyFont="1" applyBorder="1" applyAlignment="1">
      <alignment horizontal="center" vertical="center" wrapText="1"/>
    </xf>
    <xf numFmtId="177" fontId="4" fillId="0" borderId="0" xfId="0" applyNumberFormat="1" applyFont="1" applyAlignment="1">
      <alignment horizontal="center" vertical="center"/>
    </xf>
    <xf numFmtId="177" fontId="4" fillId="0" borderId="0" xfId="0" applyNumberFormat="1" applyFont="1" applyAlignment="1" applyProtection="1">
      <alignment horizontal="center" vertical="center"/>
      <protection locked="0"/>
    </xf>
    <xf numFmtId="0" fontId="15" fillId="0" borderId="0" xfId="0" applyFont="1" applyAlignment="1"/>
    <xf numFmtId="0" fontId="16" fillId="0" borderId="0" xfId="0" applyFont="1" applyAlignment="1">
      <alignment horizontal="center" vertical="center" wrapText="1"/>
    </xf>
    <xf numFmtId="0" fontId="17" fillId="0" borderId="0" xfId="0" applyFont="1" applyAlignment="1">
      <alignment horizontal="center" vertical="center" wrapText="1"/>
    </xf>
    <xf numFmtId="0" fontId="15" fillId="0" borderId="1" xfId="52" applyFont="1" applyBorder="1" applyAlignment="1">
      <alignment horizontal="left"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176" fontId="15" fillId="0" borderId="2" xfId="0" applyNumberFormat="1" applyFont="1" applyBorder="1" applyAlignment="1">
      <alignment horizontal="center" vertical="center"/>
    </xf>
    <xf numFmtId="176" fontId="15" fillId="0" borderId="4" xfId="0" applyNumberFormat="1" applyFont="1" applyBorder="1" applyAlignment="1">
      <alignment horizontal="center" vertical="center" wrapText="1"/>
    </xf>
    <xf numFmtId="1" fontId="15" fillId="0" borderId="4" xfId="0" applyNumberFormat="1" applyFont="1" applyBorder="1" applyAlignment="1">
      <alignment horizontal="center" vertical="center" wrapText="1"/>
    </xf>
    <xf numFmtId="0" fontId="15" fillId="0" borderId="2" xfId="0" applyFont="1" applyBorder="1" applyAlignment="1">
      <alignment horizontal="center" vertical="center" wrapText="1"/>
    </xf>
    <xf numFmtId="176" fontId="15" fillId="0" borderId="3"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177" fontId="15" fillId="0" borderId="3" xfId="0" applyNumberFormat="1" applyFont="1" applyBorder="1" applyAlignment="1">
      <alignment horizontal="center" vertical="center" wrapText="1"/>
    </xf>
    <xf numFmtId="0" fontId="15" fillId="0" borderId="2" xfId="52" applyFont="1" applyBorder="1" applyAlignment="1">
      <alignment horizontal="center" vertical="center" wrapText="1"/>
    </xf>
    <xf numFmtId="0" fontId="15" fillId="0" borderId="2" xfId="0" applyFont="1" applyBorder="1" applyAlignment="1">
      <alignment horizontal="center" vertical="center"/>
    </xf>
    <xf numFmtId="176" fontId="15" fillId="0" borderId="6"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0" fontId="15" fillId="0" borderId="6" xfId="0" applyFont="1" applyBorder="1" applyAlignment="1">
      <alignment horizontal="center" vertical="center"/>
    </xf>
    <xf numFmtId="0" fontId="15" fillId="0" borderId="3" xfId="0" applyFont="1" applyBorder="1" applyAlignment="1">
      <alignment horizontal="center" vertical="center"/>
    </xf>
    <xf numFmtId="176" fontId="15" fillId="0" borderId="2" xfId="0" applyNumberFormat="1" applyFont="1" applyBorder="1">
      <alignment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18" fillId="0" borderId="0" xfId="56" applyFont="1" applyFill="1" applyBorder="1" applyAlignment="1">
      <alignment vertical="center"/>
    </xf>
    <xf numFmtId="0" fontId="19" fillId="0" borderId="0" xfId="56" applyFont="1" applyFill="1" applyBorder="1" applyAlignment="1">
      <alignment vertical="center"/>
    </xf>
    <xf numFmtId="0" fontId="20" fillId="0" borderId="0"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justify" vertical="top" wrapText="1"/>
      <protection locked="0"/>
    </xf>
    <xf numFmtId="0" fontId="21" fillId="0" borderId="10" xfId="0" applyFont="1" applyFill="1" applyBorder="1" applyAlignment="1" applyProtection="1">
      <alignment horizontal="justify" vertical="top" wrapText="1"/>
      <protection locked="0"/>
    </xf>
    <xf numFmtId="0" fontId="22" fillId="0" borderId="0" xfId="56" applyFont="1" applyFill="1" applyBorder="1" applyAlignment="1">
      <alignment vertical="center"/>
    </xf>
    <xf numFmtId="0" fontId="23" fillId="0" borderId="10" xfId="0" applyFont="1" applyFill="1" applyBorder="1" applyAlignment="1" applyProtection="1">
      <alignment horizontal="justify" vertical="top" wrapText="1"/>
      <protection locked="0"/>
    </xf>
    <xf numFmtId="0" fontId="21" fillId="0" borderId="10" xfId="0" applyFont="1" applyFill="1" applyBorder="1" applyAlignment="1" applyProtection="1">
      <alignment horizontal="justify" vertical="top" wrapText="1"/>
    </xf>
    <xf numFmtId="0" fontId="21" fillId="0" borderId="11" xfId="0" applyFont="1" applyFill="1" applyBorder="1" applyAlignment="1" applyProtection="1">
      <alignment horizontal="left" vertical="center" wrapText="1"/>
      <protection locked="0"/>
    </xf>
    <xf numFmtId="0" fontId="13"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xf numFmtId="0" fontId="26"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0" xfId="0" applyFont="1" applyFill="1" applyAlignment="1">
      <alignment horizontal="center" vertical="center"/>
    </xf>
    <xf numFmtId="0" fontId="27" fillId="0" borderId="1" xfId="0" applyFont="1" applyFill="1" applyBorder="1" applyAlignment="1">
      <alignment horizontal="center" vertical="center"/>
    </xf>
    <xf numFmtId="0" fontId="3" fillId="0" borderId="0" xfId="0" applyFont="1" applyFill="1" applyBorder="1" applyAlignment="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2" xfId="50"/>
    <cellStyle name="常规 8" xfId="51"/>
    <cellStyle name="常规_江北-宁扬线" xfId="52"/>
    <cellStyle name="常规_江宁-宁高线" xfId="53"/>
    <cellStyle name="常规_江宁-宁杭线" xfId="54"/>
    <cellStyle name="常规_江宁-宁句线" xfId="55"/>
    <cellStyle name="常规 3" xfId="56"/>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3" sqref="A3:E3"/>
    </sheetView>
  </sheetViews>
  <sheetFormatPr defaultColWidth="10" defaultRowHeight="15.6" outlineLevelCol="4"/>
  <cols>
    <col min="1" max="1" width="0.138888888888889" style="179" customWidth="1"/>
    <col min="2" max="2" width="18.8888888888889" style="179" customWidth="1"/>
    <col min="3" max="3" width="49.0277777777778" style="179" customWidth="1"/>
    <col min="4" max="16384" width="10" style="179"/>
  </cols>
  <sheetData>
    <row r="1" spans="1:3">
      <c r="A1" s="180"/>
      <c r="B1" s="180"/>
      <c r="C1" s="180"/>
    </row>
    <row r="2" spans="1:3">
      <c r="A2" s="181"/>
      <c r="B2" s="181"/>
      <c r="C2" s="181"/>
    </row>
    <row r="3" ht="22.2" spans="1:5">
      <c r="A3" s="182" t="s">
        <v>0</v>
      </c>
      <c r="B3" s="182"/>
      <c r="C3" s="182"/>
      <c r="D3" s="182"/>
      <c r="E3" s="182"/>
    </row>
    <row r="4" ht="22.2" spans="1:3">
      <c r="A4" s="183"/>
      <c r="B4" s="183"/>
      <c r="C4" s="184"/>
    </row>
    <row r="5" ht="22.2" spans="1:3">
      <c r="A5" s="183"/>
      <c r="B5" s="183"/>
      <c r="C5" s="184"/>
    </row>
    <row r="6" ht="17.4" spans="1:3">
      <c r="A6" s="183"/>
      <c r="B6" s="183"/>
      <c r="C6" s="185"/>
    </row>
    <row r="7" ht="17.4" spans="1:3">
      <c r="A7" s="183"/>
      <c r="B7" s="183"/>
      <c r="C7" s="185"/>
    </row>
    <row r="8" ht="36.6" spans="1:5">
      <c r="A8" s="186" t="s">
        <v>1</v>
      </c>
      <c r="B8" s="186"/>
      <c r="C8" s="186"/>
      <c r="D8" s="186"/>
      <c r="E8" s="186"/>
    </row>
    <row r="9" ht="17.4" customHeight="1" spans="1:3">
      <c r="A9" s="183"/>
      <c r="B9" s="183"/>
      <c r="C9" s="187"/>
    </row>
    <row r="10" ht="17.4" customHeight="1" spans="1:3">
      <c r="A10" s="183"/>
      <c r="B10" s="183"/>
      <c r="C10" s="187"/>
    </row>
    <row r="11" ht="17.4" customHeight="1" spans="1:3">
      <c r="A11" s="183"/>
      <c r="B11" s="183"/>
      <c r="C11" s="187"/>
    </row>
    <row r="12" ht="17.4" customHeight="1" spans="1:3">
      <c r="A12" s="183"/>
      <c r="B12" s="183"/>
      <c r="C12" s="187"/>
    </row>
    <row r="13" ht="17.4" customHeight="1" spans="1:3">
      <c r="A13" s="183"/>
      <c r="B13" s="183"/>
      <c r="C13" s="187"/>
    </row>
    <row r="14" ht="17.4" customHeight="1" spans="1:3">
      <c r="A14" s="183"/>
      <c r="B14" s="183"/>
      <c r="C14" s="187"/>
    </row>
    <row r="15" ht="17.4" customHeight="1" spans="1:3">
      <c r="A15" s="183"/>
      <c r="B15" s="183"/>
      <c r="C15" s="187"/>
    </row>
    <row r="16" ht="17.4" customHeight="1" spans="1:3">
      <c r="A16" s="183"/>
      <c r="B16" s="183"/>
      <c r="C16" s="187"/>
    </row>
    <row r="17" ht="17.4" customHeight="1" spans="1:3">
      <c r="A17" s="183"/>
      <c r="B17" s="183"/>
      <c r="C17" s="187"/>
    </row>
    <row r="18" ht="17.4" customHeight="1" spans="1:3">
      <c r="A18" s="183"/>
      <c r="B18" s="183"/>
      <c r="C18" s="187"/>
    </row>
    <row r="19" spans="1:5">
      <c r="A19" s="183"/>
      <c r="B19" s="188" t="s">
        <v>2</v>
      </c>
      <c r="C19" s="189" t="s">
        <v>3</v>
      </c>
      <c r="D19" s="189"/>
      <c r="E19" s="189"/>
    </row>
    <row r="20" spans="1:5">
      <c r="A20" s="183"/>
      <c r="B20" s="188"/>
      <c r="C20" s="189"/>
      <c r="D20" s="189"/>
      <c r="E20" s="189"/>
    </row>
    <row r="21" spans="1:5">
      <c r="A21" s="183"/>
      <c r="B21" s="188"/>
      <c r="C21" s="190"/>
      <c r="D21" s="190"/>
      <c r="E21" s="190"/>
    </row>
    <row r="22" spans="1:5">
      <c r="A22" s="183"/>
      <c r="B22" s="188" t="s">
        <v>4</v>
      </c>
      <c r="C22" s="189"/>
      <c r="D22" s="189"/>
      <c r="E22" s="189"/>
    </row>
    <row r="23" spans="1:5">
      <c r="A23" s="183"/>
      <c r="B23" s="188"/>
      <c r="C23" s="189"/>
      <c r="D23" s="189"/>
      <c r="E23" s="189"/>
    </row>
    <row r="24" spans="1:5">
      <c r="A24" s="183"/>
      <c r="B24" s="188"/>
      <c r="C24" s="190"/>
      <c r="D24" s="190"/>
      <c r="E24" s="190"/>
    </row>
    <row r="25" spans="1:5">
      <c r="A25" s="183"/>
      <c r="B25" s="188" t="s">
        <v>5</v>
      </c>
      <c r="C25" s="189"/>
      <c r="D25" s="189"/>
      <c r="E25" s="189"/>
    </row>
    <row r="26" spans="1:5">
      <c r="A26" s="183"/>
      <c r="B26" s="188"/>
      <c r="C26" s="189"/>
      <c r="D26" s="189"/>
      <c r="E26" s="189"/>
    </row>
    <row r="27" spans="1:5">
      <c r="A27" s="183"/>
      <c r="B27" s="188"/>
      <c r="C27" s="190"/>
      <c r="D27" s="190"/>
      <c r="E27" s="190"/>
    </row>
    <row r="28" spans="1:5">
      <c r="A28" s="183"/>
      <c r="B28" s="188" t="s">
        <v>6</v>
      </c>
      <c r="C28" s="189"/>
      <c r="D28" s="189"/>
      <c r="E28" s="189"/>
    </row>
    <row r="29" spans="1:5">
      <c r="A29" s="183"/>
      <c r="B29" s="188"/>
      <c r="C29" s="189"/>
      <c r="D29" s="189"/>
      <c r="E29" s="189"/>
    </row>
    <row r="30" spans="1:5">
      <c r="A30" s="183"/>
      <c r="B30" s="188"/>
      <c r="C30" s="190"/>
      <c r="D30" s="190"/>
      <c r="E30" s="190"/>
    </row>
    <row r="31" spans="1:3">
      <c r="A31" s="191"/>
      <c r="B31" s="191"/>
      <c r="C31" s="191"/>
    </row>
    <row r="32" spans="1:3">
      <c r="A32" s="191"/>
      <c r="B32" s="191"/>
      <c r="C32" s="191"/>
    </row>
  </sheetData>
  <protectedRanges>
    <protectedRange sqref="C28 C19:C24" name="区域1"/>
  </protectedRanges>
  <mergeCells count="11">
    <mergeCell ref="A1:C1"/>
    <mergeCell ref="A3:E3"/>
    <mergeCell ref="A8:E8"/>
    <mergeCell ref="B19:B21"/>
    <mergeCell ref="B22:B24"/>
    <mergeCell ref="B25:B27"/>
    <mergeCell ref="B28:B30"/>
    <mergeCell ref="C19:E21"/>
    <mergeCell ref="C22:E24"/>
    <mergeCell ref="C25:E27"/>
    <mergeCell ref="C28:E3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zoomScale="70" zoomScaleNormal="70" workbookViewId="0">
      <selection activeCell="A4" sqref="A4"/>
    </sheetView>
  </sheetViews>
  <sheetFormatPr defaultColWidth="10" defaultRowHeight="15.6" outlineLevelCol="3"/>
  <cols>
    <col min="1" max="1" width="127.361111111111" style="171" customWidth="1"/>
    <col min="2" max="16384" width="10" style="171"/>
  </cols>
  <sheetData>
    <row r="1" ht="29" customHeight="1" spans="1:1">
      <c r="A1" s="172" t="s">
        <v>7</v>
      </c>
    </row>
    <row r="2" s="170" customFormat="1" ht="16" customHeight="1" spans="1:1">
      <c r="A2" s="173" t="s">
        <v>8</v>
      </c>
    </row>
    <row r="3" s="170" customFormat="1" ht="14.4" spans="1:1">
      <c r="A3" s="174" t="s">
        <v>9</v>
      </c>
    </row>
    <row r="4" s="170" customFormat="1" ht="14.4" spans="1:1">
      <c r="A4" s="174" t="s">
        <v>10</v>
      </c>
    </row>
    <row r="5" s="170" customFormat="1" ht="14.4" spans="1:1">
      <c r="A5" s="174" t="s">
        <v>11</v>
      </c>
    </row>
    <row r="6" s="170" customFormat="1" ht="14.4" spans="1:4">
      <c r="A6" s="174" t="s">
        <v>12</v>
      </c>
      <c r="D6" s="175"/>
    </row>
    <row r="7" s="170" customFormat="1" ht="14.4" spans="1:1">
      <c r="A7" s="174" t="s">
        <v>13</v>
      </c>
    </row>
    <row r="8" s="170" customFormat="1" ht="14.4" spans="1:1">
      <c r="A8" s="176" t="s">
        <v>14</v>
      </c>
    </row>
    <row r="9" s="170" customFormat="1" ht="14.4" spans="1:1">
      <c r="A9" s="174" t="s">
        <v>15</v>
      </c>
    </row>
    <row r="10" s="170" customFormat="1" ht="14.4" spans="1:1">
      <c r="A10" s="174" t="s">
        <v>16</v>
      </c>
    </row>
    <row r="11" s="170" customFormat="1" ht="43.2" spans="1:1">
      <c r="A11" s="174" t="s">
        <v>17</v>
      </c>
    </row>
    <row r="12" s="170" customFormat="1" ht="14.4" spans="1:1">
      <c r="A12" s="174" t="s">
        <v>18</v>
      </c>
    </row>
    <row r="13" s="170" customFormat="1" ht="72" spans="1:1">
      <c r="A13" s="174" t="s">
        <v>19</v>
      </c>
    </row>
    <row r="14" s="170" customFormat="1" ht="28.8" spans="1:1">
      <c r="A14" s="174" t="s">
        <v>20</v>
      </c>
    </row>
    <row r="15" s="170" customFormat="1" ht="14.4" spans="1:1">
      <c r="A15" s="174" t="s">
        <v>21</v>
      </c>
    </row>
    <row r="16" s="170" customFormat="1" ht="14.4" spans="1:1">
      <c r="A16" s="174" t="s">
        <v>22</v>
      </c>
    </row>
    <row r="17" s="170" customFormat="1" ht="28.8" spans="1:1">
      <c r="A17" s="174" t="s">
        <v>23</v>
      </c>
    </row>
    <row r="18" s="170" customFormat="1" ht="14.4" spans="1:1">
      <c r="A18" s="174" t="s">
        <v>24</v>
      </c>
    </row>
    <row r="19" s="170" customFormat="1" ht="14.4" spans="1:1">
      <c r="A19" s="174" t="s">
        <v>25</v>
      </c>
    </row>
    <row r="20" s="170" customFormat="1" ht="28.8" spans="1:1">
      <c r="A20" s="177" t="s">
        <v>26</v>
      </c>
    </row>
    <row r="21" s="170" customFormat="1" ht="28.8" spans="1:1">
      <c r="A21" s="174" t="s">
        <v>27</v>
      </c>
    </row>
    <row r="22" s="170" customFormat="1" ht="28.8" spans="1:1">
      <c r="A22" s="174" t="s">
        <v>28</v>
      </c>
    </row>
    <row r="23" s="170" customFormat="1" ht="14.4" spans="1:1">
      <c r="A23" s="174" t="s">
        <v>29</v>
      </c>
    </row>
    <row r="24" s="170" customFormat="1" ht="14.4" spans="1:1">
      <c r="A24" s="174" t="s">
        <v>30</v>
      </c>
    </row>
    <row r="25" s="170" customFormat="1" ht="14.4" spans="1:1">
      <c r="A25" s="174" t="s">
        <v>31</v>
      </c>
    </row>
    <row r="26" s="170" customFormat="1" ht="15.15" spans="1:1">
      <c r="A26" s="178" t="s">
        <v>32</v>
      </c>
    </row>
  </sheetData>
  <sheetProtection algorithmName="SHA-512" hashValue="gr6nANHlvyVKV8J2DeG9vfmxitBwqHrF0OEc5FG58UYT3xGkjrpe41dSVWhIyCulboPOlntK6DgkpV8PkUAc7w==" saltValue="0Zcz1kTb6HoK9KOhDIq4Hw==" spinCount="100000" sheet="1" selectLockedCells="1" selectUnlockedCells="1" objects="1"/>
  <printOptions horizontalCentered="1"/>
  <pageMargins left="0.196527777777778" right="0.196527777777778"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F7" sqref="F7"/>
    </sheetView>
  </sheetViews>
  <sheetFormatPr defaultColWidth="9" defaultRowHeight="15.6"/>
  <cols>
    <col min="1" max="1" width="11" style="2" customWidth="1"/>
    <col min="2" max="2" width="12.3796296296296" style="2" customWidth="1"/>
    <col min="3" max="3" width="21.1296296296296" style="2" customWidth="1"/>
    <col min="4" max="7" width="20.75" style="2" customWidth="1"/>
    <col min="8" max="9" width="9" style="2"/>
    <col min="10" max="10" width="14.1111111111111" style="2"/>
    <col min="11" max="16384" width="9" style="2"/>
  </cols>
  <sheetData>
    <row r="1" s="1" customFormat="1" ht="47.25" customHeight="1" spans="1:7">
      <c r="A1" s="146" t="s">
        <v>33</v>
      </c>
      <c r="B1" s="147"/>
      <c r="C1" s="147"/>
      <c r="D1" s="147"/>
      <c r="E1" s="147"/>
      <c r="F1" s="147"/>
      <c r="G1" s="147"/>
    </row>
    <row r="2" s="1" customFormat="1" ht="24.75" customHeight="1" spans="1:7">
      <c r="A2" s="148"/>
      <c r="B2" s="148"/>
      <c r="C2" s="148"/>
      <c r="D2" s="148"/>
      <c r="E2" s="148"/>
      <c r="F2" s="148"/>
      <c r="G2" s="148"/>
    </row>
    <row r="3" s="1" customFormat="1" ht="31.5" customHeight="1" spans="1:7">
      <c r="A3" s="149" t="s">
        <v>34</v>
      </c>
      <c r="B3" s="149" t="s">
        <v>35</v>
      </c>
      <c r="C3" s="149" t="s">
        <v>36</v>
      </c>
      <c r="D3" s="150" t="s">
        <v>37</v>
      </c>
      <c r="E3" s="151"/>
      <c r="F3" s="150" t="s">
        <v>38</v>
      </c>
      <c r="G3" s="151"/>
    </row>
    <row r="4" s="1" customFormat="1" ht="31.5" customHeight="1" spans="1:7">
      <c r="A4" s="152"/>
      <c r="B4" s="152"/>
      <c r="C4" s="152"/>
      <c r="D4" s="153" t="s">
        <v>39</v>
      </c>
      <c r="E4" s="153" t="s">
        <v>40</v>
      </c>
      <c r="F4" s="153" t="s">
        <v>39</v>
      </c>
      <c r="G4" s="153" t="s">
        <v>40</v>
      </c>
    </row>
    <row r="5" s="1" customFormat="1" ht="31.5" customHeight="1" spans="1:7">
      <c r="A5" s="152">
        <v>1</v>
      </c>
      <c r="B5" s="153">
        <v>100</v>
      </c>
      <c r="C5" s="153" t="s">
        <v>41</v>
      </c>
      <c r="D5" s="154">
        <f>'100章汇总'!F35</f>
        <v>0</v>
      </c>
      <c r="E5" s="155"/>
      <c r="F5" s="154">
        <f>'100章汇总'!L35</f>
        <v>0</v>
      </c>
      <c r="G5" s="156"/>
    </row>
    <row r="6" s="1" customFormat="1" ht="31.5" customHeight="1" spans="1:7">
      <c r="A6" s="152">
        <v>2</v>
      </c>
      <c r="B6" s="153">
        <v>200</v>
      </c>
      <c r="C6" s="153" t="s">
        <v>42</v>
      </c>
      <c r="D6" s="154">
        <f>'200章汇总'!F41</f>
        <v>0</v>
      </c>
      <c r="E6" s="155"/>
      <c r="F6" s="154">
        <f>'200章汇总'!L41</f>
        <v>0</v>
      </c>
      <c r="G6" s="156"/>
    </row>
    <row r="7" s="1" customFormat="1" ht="31.5" customHeight="1" spans="1:7">
      <c r="A7" s="157">
        <v>3</v>
      </c>
      <c r="B7" s="157">
        <v>300</v>
      </c>
      <c r="C7" s="157" t="s">
        <v>43</v>
      </c>
      <c r="D7" s="154">
        <f>'300章汇总'!F28</f>
        <v>0</v>
      </c>
      <c r="E7" s="158"/>
      <c r="F7" s="154">
        <f>'300章汇总'!L28</f>
        <v>0</v>
      </c>
      <c r="G7" s="159"/>
    </row>
    <row r="8" s="1" customFormat="1" ht="31.5" customHeight="1" spans="1:7">
      <c r="A8" s="157">
        <v>4</v>
      </c>
      <c r="B8" s="157">
        <v>400</v>
      </c>
      <c r="C8" s="157" t="s">
        <v>44</v>
      </c>
      <c r="D8" s="154">
        <f>'400章汇总'!F24</f>
        <v>0</v>
      </c>
      <c r="E8" s="158"/>
      <c r="F8" s="154">
        <f>'400章汇总'!L24</f>
        <v>0</v>
      </c>
      <c r="G8" s="159"/>
    </row>
    <row r="9" s="1" customFormat="1" ht="31.5" customHeight="1" spans="1:7">
      <c r="A9" s="157">
        <v>5</v>
      </c>
      <c r="B9" s="157">
        <v>500</v>
      </c>
      <c r="C9" s="157" t="s">
        <v>45</v>
      </c>
      <c r="D9" s="154">
        <f>'500章汇总'!F52</f>
        <v>0</v>
      </c>
      <c r="E9" s="158"/>
      <c r="F9" s="154">
        <f>'500章汇总'!L52</f>
        <v>0</v>
      </c>
      <c r="G9" s="159"/>
    </row>
    <row r="10" s="1" customFormat="1" ht="31.5" customHeight="1" spans="1:7">
      <c r="A10" s="157">
        <v>6</v>
      </c>
      <c r="B10" s="157">
        <v>600</v>
      </c>
      <c r="C10" s="157" t="s">
        <v>46</v>
      </c>
      <c r="D10" s="154">
        <f>'600章汇总'!F28</f>
        <v>0</v>
      </c>
      <c r="E10" s="158"/>
      <c r="F10" s="154">
        <f>'600章汇总'!L28</f>
        <v>0</v>
      </c>
      <c r="G10" s="159"/>
    </row>
    <row r="11" s="1" customFormat="1" ht="31.5" customHeight="1" spans="1:7">
      <c r="A11" s="157">
        <v>7</v>
      </c>
      <c r="B11" s="157" t="s">
        <v>47</v>
      </c>
      <c r="C11" s="157"/>
      <c r="D11" s="154">
        <f>SUM(D5:D10)</f>
        <v>0</v>
      </c>
      <c r="E11" s="160"/>
      <c r="F11" s="154">
        <f>SUM(F5:F10)</f>
        <v>0</v>
      </c>
      <c r="G11" s="159"/>
    </row>
    <row r="12" s="1" customFormat="1" ht="31.5" customHeight="1" spans="1:7">
      <c r="A12" s="161">
        <v>8</v>
      </c>
      <c r="B12" s="150" t="s">
        <v>48</v>
      </c>
      <c r="C12" s="151"/>
      <c r="D12" s="154">
        <f>F11*8%</f>
        <v>0</v>
      </c>
      <c r="E12" s="154"/>
      <c r="F12" s="154"/>
      <c r="G12" s="159"/>
    </row>
    <row r="13" s="145" customFormat="1" ht="31.5" customHeight="1" spans="1:10">
      <c r="A13" s="162">
        <v>9</v>
      </c>
      <c r="B13" s="157" t="s">
        <v>49</v>
      </c>
      <c r="C13" s="157"/>
      <c r="D13" s="163">
        <f>185425</f>
        <v>185425</v>
      </c>
      <c r="E13" s="164"/>
      <c r="F13" s="158"/>
      <c r="G13" s="162"/>
      <c r="J13" s="168"/>
    </row>
    <row r="14" s="145" customFormat="1" ht="31.5" customHeight="1" spans="1:10">
      <c r="A14" s="162">
        <v>10</v>
      </c>
      <c r="B14" s="165" t="s">
        <v>50</v>
      </c>
      <c r="C14" s="166"/>
      <c r="D14" s="154">
        <f>D11+F11+D12+D13</f>
        <v>185425</v>
      </c>
      <c r="E14" s="154"/>
      <c r="F14" s="154"/>
      <c r="G14" s="167"/>
      <c r="J14" s="169"/>
    </row>
  </sheetData>
  <sheetProtection algorithmName="SHA-512" hashValue="FMco2vdMpttW3BvMBnkYNuN181LNjuoCi23Jcg37Dh09Q/uWZnskt3kaItd41nSE21uRUgbRAEiGkGNGHBm6Ug==" saltValue="ZfBugLuFxwTP3FbqsNNLyA==" spinCount="100000" sheet="1" objects="1"/>
  <mergeCells count="14">
    <mergeCell ref="A1:G1"/>
    <mergeCell ref="A2:G2"/>
    <mergeCell ref="D3:E3"/>
    <mergeCell ref="F3:G3"/>
    <mergeCell ref="B11:C11"/>
    <mergeCell ref="B12:C12"/>
    <mergeCell ref="D12:F12"/>
    <mergeCell ref="B13:C13"/>
    <mergeCell ref="D13:F13"/>
    <mergeCell ref="B14:C14"/>
    <mergeCell ref="D14:F14"/>
    <mergeCell ref="A3:A4"/>
    <mergeCell ref="B3:B4"/>
    <mergeCell ref="C3:C4"/>
  </mergeCells>
  <conditionalFormatting sqref="D13">
    <cfRule type="cellIs" dxfId="0" priority="1" stopIfTrue="1" operator="equal">
      <formula>0</formula>
    </cfRule>
  </conditionalFormatting>
  <conditionalFormatting sqref="E5:E11 G5:G12">
    <cfRule type="cellIs" dxfId="0" priority="2" stopIfTrue="1" operator="equal">
      <formula>0</formula>
    </cfRule>
  </conditionalFormatting>
  <pageMargins left="0.905511811023622"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41"/>
  <sheetViews>
    <sheetView view="pageBreakPreview" zoomScaleNormal="100" workbookViewId="0">
      <selection activeCell="H7" sqref="H7"/>
    </sheetView>
  </sheetViews>
  <sheetFormatPr defaultColWidth="9" defaultRowHeight="15.6"/>
  <cols>
    <col min="1" max="1" width="8" style="2" customWidth="1"/>
    <col min="2" max="2" width="30.25" style="2" customWidth="1"/>
    <col min="3" max="3" width="11.5" style="2" customWidth="1"/>
    <col min="4" max="6" width="12.7777777777778" style="2" customWidth="1"/>
    <col min="7" max="7" width="7.25" style="2" customWidth="1"/>
    <col min="8" max="8" width="35.1296296296296" style="2" customWidth="1"/>
    <col min="9" max="9" width="9.37962962962963" style="2" customWidth="1"/>
    <col min="10" max="12" width="12.7777777777778" style="2" customWidth="1"/>
    <col min="13" max="16384" width="9" style="2"/>
  </cols>
  <sheetData>
    <row r="1" ht="24.95" customHeight="1" spans="1:12">
      <c r="A1" s="3" t="s">
        <v>51</v>
      </c>
      <c r="B1" s="3"/>
      <c r="C1" s="3"/>
      <c r="D1" s="3"/>
      <c r="E1" s="3"/>
      <c r="F1" s="3"/>
      <c r="G1" s="3" t="s">
        <v>51</v>
      </c>
      <c r="H1" s="3"/>
      <c r="I1" s="3"/>
      <c r="J1" s="3"/>
      <c r="K1" s="3"/>
      <c r="L1" s="3"/>
    </row>
    <row r="2" ht="24.95" customHeight="1" spans="1:12">
      <c r="A2" s="4" t="s">
        <v>52</v>
      </c>
      <c r="B2" s="4"/>
      <c r="C2" s="4"/>
      <c r="D2" s="4"/>
      <c r="E2" s="4"/>
      <c r="F2" s="4"/>
      <c r="G2" s="4" t="s">
        <v>53</v>
      </c>
      <c r="H2" s="4"/>
      <c r="I2" s="4"/>
      <c r="J2" s="4"/>
      <c r="K2" s="4"/>
      <c r="L2" s="4"/>
    </row>
    <row r="3" ht="18.95" customHeight="1" spans="1:12">
      <c r="A3" s="37" t="s">
        <v>54</v>
      </c>
      <c r="B3" s="37"/>
      <c r="C3" s="37"/>
      <c r="D3" s="37"/>
      <c r="E3" s="37"/>
      <c r="F3" s="37"/>
      <c r="G3" s="37" t="s">
        <v>54</v>
      </c>
      <c r="H3" s="37"/>
      <c r="I3" s="37"/>
      <c r="J3" s="37"/>
      <c r="K3" s="37"/>
      <c r="L3" s="37"/>
    </row>
    <row r="4" ht="18.95" customHeight="1" spans="1:12">
      <c r="A4" s="37" t="s">
        <v>55</v>
      </c>
      <c r="B4" s="37"/>
      <c r="C4" s="37"/>
      <c r="D4" s="37"/>
      <c r="E4" s="37"/>
      <c r="F4" s="37"/>
      <c r="G4" s="37" t="s">
        <v>56</v>
      </c>
      <c r="H4" s="37"/>
      <c r="I4" s="37"/>
      <c r="J4" s="37"/>
      <c r="K4" s="37"/>
      <c r="L4" s="37"/>
    </row>
    <row r="5" ht="18.95" customHeight="1" spans="1:12">
      <c r="A5" s="37" t="s">
        <v>57</v>
      </c>
      <c r="B5" s="37" t="s">
        <v>58</v>
      </c>
      <c r="C5" s="37" t="s">
        <v>59</v>
      </c>
      <c r="D5" s="37" t="s">
        <v>60</v>
      </c>
      <c r="E5" s="37" t="s">
        <v>61</v>
      </c>
      <c r="F5" s="37" t="s">
        <v>62</v>
      </c>
      <c r="G5" s="37" t="s">
        <v>57</v>
      </c>
      <c r="H5" s="37" t="s">
        <v>58</v>
      </c>
      <c r="I5" s="37" t="s">
        <v>59</v>
      </c>
      <c r="J5" s="37" t="s">
        <v>60</v>
      </c>
      <c r="K5" s="37" t="s">
        <v>61</v>
      </c>
      <c r="L5" s="37" t="s">
        <v>62</v>
      </c>
    </row>
    <row r="6" ht="18.95" customHeight="1" spans="1:12">
      <c r="A6" s="130" t="s">
        <v>63</v>
      </c>
      <c r="B6" s="55" t="s">
        <v>64</v>
      </c>
      <c r="C6" s="80" t="s">
        <v>65</v>
      </c>
      <c r="D6" s="28">
        <v>1</v>
      </c>
      <c r="E6" s="131"/>
      <c r="F6" s="10">
        <f>IF(D6="","",ROUND(D6*E6,0))</f>
        <v>0</v>
      </c>
      <c r="G6" s="37">
        <v>121</v>
      </c>
      <c r="H6" s="55" t="s">
        <v>66</v>
      </c>
      <c r="I6" s="80" t="s">
        <v>67</v>
      </c>
      <c r="J6" s="136">
        <v>720</v>
      </c>
      <c r="K6" s="136"/>
      <c r="L6" s="10">
        <f>IF(J6="","",ROUND(J6*K6,0))</f>
        <v>0</v>
      </c>
    </row>
    <row r="7" ht="18.95" customHeight="1" spans="1:12">
      <c r="A7" s="130" t="s">
        <v>68</v>
      </c>
      <c r="B7" s="55" t="s">
        <v>69</v>
      </c>
      <c r="C7" s="80" t="s">
        <v>65</v>
      </c>
      <c r="D7" s="28">
        <v>1</v>
      </c>
      <c r="E7" s="131"/>
      <c r="F7" s="10">
        <f t="shared" ref="F7:F14" si="0">IF(D7="","",ROUND(D7*E7,0))</f>
        <v>0</v>
      </c>
      <c r="G7" s="37">
        <v>122</v>
      </c>
      <c r="H7" s="55" t="s">
        <v>70</v>
      </c>
      <c r="I7" s="137" t="s">
        <v>65</v>
      </c>
      <c r="J7" s="82">
        <v>1</v>
      </c>
      <c r="K7" s="10"/>
      <c r="L7" s="10">
        <f>IF(J7="","",ROUND(J7*K7,0))</f>
        <v>0</v>
      </c>
    </row>
    <row r="8" ht="18.95" customHeight="1" spans="1:12">
      <c r="A8" s="130" t="s">
        <v>71</v>
      </c>
      <c r="B8" s="55" t="s">
        <v>72</v>
      </c>
      <c r="C8" s="80" t="s">
        <v>65</v>
      </c>
      <c r="D8" s="28">
        <v>1</v>
      </c>
      <c r="E8" s="131"/>
      <c r="F8" s="10">
        <f t="shared" si="0"/>
        <v>0</v>
      </c>
      <c r="G8" s="37"/>
      <c r="H8" s="55"/>
      <c r="I8" s="37"/>
      <c r="J8" s="82"/>
      <c r="K8" s="138"/>
      <c r="L8" s="10"/>
    </row>
    <row r="9" ht="18.95" customHeight="1" spans="1:12">
      <c r="A9" s="130" t="s">
        <v>73</v>
      </c>
      <c r="B9" s="55" t="s">
        <v>74</v>
      </c>
      <c r="C9" s="80" t="s">
        <v>65</v>
      </c>
      <c r="D9" s="28">
        <v>1</v>
      </c>
      <c r="E9" s="132"/>
      <c r="F9" s="10">
        <f t="shared" si="0"/>
        <v>0</v>
      </c>
      <c r="G9" s="29"/>
      <c r="H9" s="55"/>
      <c r="I9" s="37"/>
      <c r="J9" s="82"/>
      <c r="K9" s="139"/>
      <c r="L9" s="10"/>
    </row>
    <row r="10" ht="18.95" customHeight="1" spans="1:12">
      <c r="A10" s="130">
        <v>111</v>
      </c>
      <c r="B10" s="133" t="s">
        <v>75</v>
      </c>
      <c r="C10" s="27" t="s">
        <v>65</v>
      </c>
      <c r="D10" s="28">
        <v>1</v>
      </c>
      <c r="E10" s="132"/>
      <c r="F10" s="10">
        <f t="shared" si="0"/>
        <v>0</v>
      </c>
      <c r="G10" s="29"/>
      <c r="H10" s="55"/>
      <c r="I10" s="37"/>
      <c r="J10" s="82"/>
      <c r="K10" s="10"/>
      <c r="L10" s="10"/>
    </row>
    <row r="11" ht="18.95" customHeight="1" spans="1:12">
      <c r="A11" s="130">
        <v>112</v>
      </c>
      <c r="B11" s="55" t="s">
        <v>76</v>
      </c>
      <c r="C11" s="37"/>
      <c r="D11" s="37"/>
      <c r="E11" s="37"/>
      <c r="F11" s="10"/>
      <c r="G11" s="37"/>
      <c r="H11" s="87"/>
      <c r="I11" s="37"/>
      <c r="J11" s="137"/>
      <c r="K11" s="140"/>
      <c r="L11" s="141"/>
    </row>
    <row r="12" ht="18.95" customHeight="1" spans="1:12">
      <c r="A12" s="134" t="s">
        <v>77</v>
      </c>
      <c r="B12" s="55" t="s">
        <v>78</v>
      </c>
      <c r="C12" s="27" t="s">
        <v>65</v>
      </c>
      <c r="D12" s="28">
        <v>1</v>
      </c>
      <c r="E12" s="132"/>
      <c r="F12" s="10">
        <f t="shared" si="0"/>
        <v>0</v>
      </c>
      <c r="G12" s="37"/>
      <c r="H12" s="87"/>
      <c r="I12" s="37"/>
      <c r="J12" s="137"/>
      <c r="K12" s="140"/>
      <c r="L12" s="141"/>
    </row>
    <row r="13" ht="18.95" customHeight="1" spans="1:12">
      <c r="A13" s="134" t="s">
        <v>79</v>
      </c>
      <c r="B13" s="55" t="s">
        <v>80</v>
      </c>
      <c r="C13" s="27" t="s">
        <v>65</v>
      </c>
      <c r="D13" s="28">
        <v>1</v>
      </c>
      <c r="E13" s="132"/>
      <c r="F13" s="10">
        <f t="shared" si="0"/>
        <v>0</v>
      </c>
      <c r="G13" s="37"/>
      <c r="H13" s="87"/>
      <c r="I13" s="37"/>
      <c r="J13" s="137"/>
      <c r="K13" s="140"/>
      <c r="L13" s="141"/>
    </row>
    <row r="14" ht="18.95" customHeight="1" spans="1:12">
      <c r="A14" s="134" t="s">
        <v>81</v>
      </c>
      <c r="B14" s="55" t="s">
        <v>82</v>
      </c>
      <c r="C14" s="27" t="s">
        <v>65</v>
      </c>
      <c r="D14" s="28">
        <v>1</v>
      </c>
      <c r="E14" s="132"/>
      <c r="F14" s="10">
        <f t="shared" si="0"/>
        <v>0</v>
      </c>
      <c r="G14" s="37"/>
      <c r="H14" s="87"/>
      <c r="I14" s="37"/>
      <c r="J14" s="137"/>
      <c r="K14" s="140"/>
      <c r="L14" s="141"/>
    </row>
    <row r="15" ht="18.95" customHeight="1" spans="1:12">
      <c r="A15" s="134"/>
      <c r="B15" s="55"/>
      <c r="C15" s="28"/>
      <c r="D15" s="28"/>
      <c r="E15" s="132"/>
      <c r="F15" s="132"/>
      <c r="G15" s="29"/>
      <c r="H15" s="87"/>
      <c r="I15" s="37"/>
      <c r="J15" s="137"/>
      <c r="K15" s="140"/>
      <c r="L15" s="141"/>
    </row>
    <row r="16" ht="18.95" customHeight="1" spans="1:12">
      <c r="A16" s="134"/>
      <c r="B16" s="55"/>
      <c r="C16" s="28"/>
      <c r="D16" s="28"/>
      <c r="E16" s="132"/>
      <c r="F16" s="132"/>
      <c r="G16" s="29"/>
      <c r="H16" s="87"/>
      <c r="I16" s="37"/>
      <c r="J16" s="137"/>
      <c r="K16" s="140"/>
      <c r="L16" s="141"/>
    </row>
    <row r="17" ht="18.95" customHeight="1" spans="1:12">
      <c r="A17" s="130"/>
      <c r="B17" s="55"/>
      <c r="C17" s="28"/>
      <c r="D17" s="28"/>
      <c r="E17" s="132"/>
      <c r="F17" s="132"/>
      <c r="G17" s="37"/>
      <c r="H17" s="87"/>
      <c r="I17" s="37"/>
      <c r="J17" s="137"/>
      <c r="K17" s="140"/>
      <c r="L17" s="141"/>
    </row>
    <row r="18" ht="18.95" customHeight="1" spans="1:12">
      <c r="A18" s="130"/>
      <c r="B18" s="55"/>
      <c r="C18" s="28"/>
      <c r="D18" s="28"/>
      <c r="E18" s="132"/>
      <c r="F18" s="132"/>
      <c r="G18" s="37"/>
      <c r="H18" s="87"/>
      <c r="I18" s="37"/>
      <c r="J18" s="137"/>
      <c r="K18" s="140"/>
      <c r="L18" s="141"/>
    </row>
    <row r="19" ht="18.95" customHeight="1" spans="1:12">
      <c r="A19" s="130"/>
      <c r="B19" s="55"/>
      <c r="C19" s="28"/>
      <c r="D19" s="28"/>
      <c r="E19" s="132"/>
      <c r="F19" s="132"/>
      <c r="G19" s="37"/>
      <c r="H19" s="87"/>
      <c r="I19" s="37"/>
      <c r="J19" s="137"/>
      <c r="K19" s="140"/>
      <c r="L19" s="141"/>
    </row>
    <row r="20" ht="18.95" customHeight="1" spans="1:12">
      <c r="A20" s="130"/>
      <c r="B20" s="55"/>
      <c r="C20" s="28"/>
      <c r="D20" s="28"/>
      <c r="E20" s="132"/>
      <c r="F20" s="132"/>
      <c r="G20" s="37"/>
      <c r="H20" s="87"/>
      <c r="I20" s="37"/>
      <c r="J20" s="137"/>
      <c r="K20" s="140"/>
      <c r="L20" s="141"/>
    </row>
    <row r="21" ht="18.95" customHeight="1" spans="1:12">
      <c r="A21" s="130"/>
      <c r="B21" s="55"/>
      <c r="C21" s="28"/>
      <c r="D21" s="28"/>
      <c r="E21" s="132"/>
      <c r="F21" s="132"/>
      <c r="G21" s="29"/>
      <c r="H21" s="87"/>
      <c r="I21" s="37"/>
      <c r="J21" s="137"/>
      <c r="K21" s="140"/>
      <c r="L21" s="141"/>
    </row>
    <row r="22" ht="18.95" customHeight="1" spans="1:12">
      <c r="A22" s="130"/>
      <c r="B22" s="55"/>
      <c r="C22" s="28"/>
      <c r="D22" s="28"/>
      <c r="E22" s="132"/>
      <c r="F22" s="132"/>
      <c r="G22" s="29"/>
      <c r="H22" s="87"/>
      <c r="I22" s="37"/>
      <c r="J22" s="137"/>
      <c r="K22" s="140"/>
      <c r="L22" s="141"/>
    </row>
    <row r="23" ht="18.95" customHeight="1" spans="1:12">
      <c r="A23" s="130"/>
      <c r="B23" s="55"/>
      <c r="C23" s="28"/>
      <c r="D23" s="28"/>
      <c r="E23" s="132"/>
      <c r="F23" s="132"/>
      <c r="G23" s="37"/>
      <c r="H23" s="87"/>
      <c r="I23" s="37"/>
      <c r="J23" s="137"/>
      <c r="K23" s="140"/>
      <c r="L23" s="141"/>
    </row>
    <row r="24" ht="18.95" customHeight="1" spans="1:12">
      <c r="A24" s="130"/>
      <c r="B24" s="55"/>
      <c r="C24" s="28"/>
      <c r="D24" s="28"/>
      <c r="E24" s="132"/>
      <c r="F24" s="132"/>
      <c r="G24" s="37"/>
      <c r="H24" s="87"/>
      <c r="I24" s="37"/>
      <c r="J24" s="137"/>
      <c r="K24" s="140"/>
      <c r="L24" s="141"/>
    </row>
    <row r="25" ht="18.95" customHeight="1" spans="1:12">
      <c r="A25" s="130"/>
      <c r="B25" s="55"/>
      <c r="C25" s="28"/>
      <c r="D25" s="28"/>
      <c r="E25" s="132"/>
      <c r="F25" s="132"/>
      <c r="G25" s="37"/>
      <c r="H25" s="87"/>
      <c r="I25" s="37"/>
      <c r="J25" s="137"/>
      <c r="K25" s="140"/>
      <c r="L25" s="141"/>
    </row>
    <row r="26" ht="18.95" customHeight="1" spans="1:12">
      <c r="A26" s="130"/>
      <c r="B26" s="55"/>
      <c r="C26" s="28"/>
      <c r="D26" s="28"/>
      <c r="E26" s="132"/>
      <c r="F26" s="132"/>
      <c r="G26" s="37"/>
      <c r="H26" s="87"/>
      <c r="I26" s="37"/>
      <c r="J26" s="137"/>
      <c r="K26" s="140"/>
      <c r="L26" s="141"/>
    </row>
    <row r="27" ht="18.95" customHeight="1" spans="1:12">
      <c r="A27" s="130"/>
      <c r="B27" s="55"/>
      <c r="C27" s="28"/>
      <c r="D27" s="28"/>
      <c r="E27" s="132"/>
      <c r="F27" s="132"/>
      <c r="G27" s="29"/>
      <c r="H27" s="87"/>
      <c r="I27" s="37"/>
      <c r="J27" s="142"/>
      <c r="K27" s="140"/>
      <c r="L27" s="141"/>
    </row>
    <row r="28" ht="18.95" customHeight="1" spans="1:12">
      <c r="A28" s="130"/>
      <c r="B28" s="55"/>
      <c r="C28" s="28"/>
      <c r="D28" s="28"/>
      <c r="E28" s="132"/>
      <c r="F28" s="132"/>
      <c r="G28" s="29"/>
      <c r="H28" s="87"/>
      <c r="I28" s="37"/>
      <c r="J28" s="137"/>
      <c r="K28" s="140"/>
      <c r="L28" s="141"/>
    </row>
    <row r="29" ht="18.95" customHeight="1" spans="1:12">
      <c r="A29" s="130"/>
      <c r="B29" s="55"/>
      <c r="C29" s="28"/>
      <c r="D29" s="28"/>
      <c r="E29" s="132"/>
      <c r="F29" s="132"/>
      <c r="G29" s="37"/>
      <c r="H29" s="87"/>
      <c r="I29" s="37"/>
      <c r="J29" s="137"/>
      <c r="K29" s="140"/>
      <c r="L29" s="141"/>
    </row>
    <row r="30" ht="18.95" customHeight="1" spans="1:12">
      <c r="A30" s="130"/>
      <c r="B30" s="55"/>
      <c r="C30" s="28"/>
      <c r="D30" s="28"/>
      <c r="E30" s="132"/>
      <c r="F30" s="132"/>
      <c r="G30" s="37"/>
      <c r="H30" s="87"/>
      <c r="I30" s="37"/>
      <c r="J30" s="137"/>
      <c r="K30" s="140"/>
      <c r="L30" s="141"/>
    </row>
    <row r="31" ht="18.95" customHeight="1" spans="1:12">
      <c r="A31" s="130"/>
      <c r="B31" s="55"/>
      <c r="C31" s="28"/>
      <c r="D31" s="28"/>
      <c r="E31" s="132"/>
      <c r="F31" s="132"/>
      <c r="G31" s="37"/>
      <c r="H31" s="87"/>
      <c r="I31" s="37"/>
      <c r="J31" s="137"/>
      <c r="K31" s="140"/>
      <c r="L31" s="141"/>
    </row>
    <row r="32" ht="18.95" customHeight="1" spans="1:12">
      <c r="A32" s="130"/>
      <c r="B32" s="55"/>
      <c r="C32" s="28"/>
      <c r="D32" s="28"/>
      <c r="E32" s="132"/>
      <c r="F32" s="132"/>
      <c r="G32" s="37"/>
      <c r="H32" s="87"/>
      <c r="I32" s="37"/>
      <c r="J32" s="137"/>
      <c r="K32" s="140"/>
      <c r="L32" s="141"/>
    </row>
    <row r="33" ht="18.95" customHeight="1" spans="1:12">
      <c r="A33" s="130"/>
      <c r="B33" s="55"/>
      <c r="C33" s="28"/>
      <c r="D33" s="28"/>
      <c r="E33" s="132"/>
      <c r="F33" s="132"/>
      <c r="G33" s="29"/>
      <c r="H33" s="87"/>
      <c r="I33" s="37"/>
      <c r="J33" s="137"/>
      <c r="K33" s="140"/>
      <c r="L33" s="141"/>
    </row>
    <row r="34" ht="18.95" customHeight="1" spans="1:12">
      <c r="A34" s="130"/>
      <c r="B34" s="55"/>
      <c r="C34" s="28"/>
      <c r="D34" s="28"/>
      <c r="E34" s="132"/>
      <c r="F34" s="132"/>
      <c r="G34" s="29"/>
      <c r="H34" s="87"/>
      <c r="I34" s="37"/>
      <c r="J34" s="137"/>
      <c r="K34" s="140"/>
      <c r="L34" s="141"/>
    </row>
    <row r="35" ht="18.95" customHeight="1" spans="1:12">
      <c r="A35" s="27" t="s">
        <v>83</v>
      </c>
      <c r="B35" s="28"/>
      <c r="C35" s="28"/>
      <c r="D35" s="28"/>
      <c r="E35" s="28"/>
      <c r="F35" s="29">
        <f>SUM(F6:F16)</f>
        <v>0</v>
      </c>
      <c r="G35" s="27" t="s">
        <v>84</v>
      </c>
      <c r="H35" s="28"/>
      <c r="I35" s="28"/>
      <c r="J35" s="28"/>
      <c r="K35" s="28"/>
      <c r="L35" s="29">
        <f>SUM(L6:L34)</f>
        <v>0</v>
      </c>
    </row>
    <row r="36" ht="24.95" customHeight="1" spans="1:12">
      <c r="A36" s="1"/>
      <c r="B36" s="1"/>
      <c r="C36" s="1"/>
      <c r="D36" s="1"/>
      <c r="E36" s="1"/>
      <c r="F36" s="1"/>
      <c r="G36" s="1"/>
      <c r="H36" s="1"/>
      <c r="I36" s="1"/>
      <c r="J36" s="1"/>
      <c r="K36" s="1"/>
      <c r="L36" s="1"/>
    </row>
    <row r="37" ht="24.95" customHeight="1"/>
    <row r="38" ht="24.95" customHeight="1" spans="8:12">
      <c r="H38" s="59"/>
      <c r="I38" s="32"/>
      <c r="J38" s="143"/>
      <c r="K38" s="144"/>
      <c r="L38" s="33"/>
    </row>
    <row r="39" ht="24.95" customHeight="1" spans="8:12">
      <c r="H39" s="59"/>
      <c r="I39" s="32"/>
      <c r="J39" s="143"/>
      <c r="K39" s="144"/>
      <c r="L39" s="33"/>
    </row>
    <row r="40" ht="24.95" customHeight="1" spans="8:12">
      <c r="H40" s="30"/>
      <c r="I40" s="32"/>
      <c r="J40" s="143"/>
      <c r="K40" s="144"/>
      <c r="L40" s="33"/>
    </row>
    <row r="41" spans="8:12">
      <c r="H41" s="135"/>
      <c r="I41" s="143"/>
      <c r="J41" s="143"/>
      <c r="K41" s="144"/>
      <c r="L41" s="33"/>
    </row>
  </sheetData>
  <sheetProtection algorithmName="SHA-512" hashValue="3yyXaP8Tl/HPlVjsoUfSPFIDFEakXGfJP/t9LcfY4yZ4q7JxAXjzhFahn9V1DBC48hxI8+K9upupbVXQy/l+Uw==" saltValue="rDq4rQByaoCVVQq8tTxJOg==" spinCount="100000" sheet="1" objects="1"/>
  <protectedRanges>
    <protectedRange sqref="E6:E14 K6:K7" name="区域1"/>
  </protectedRanges>
  <mergeCells count="10">
    <mergeCell ref="A1:F1"/>
    <mergeCell ref="G1:L1"/>
    <mergeCell ref="A2:F2"/>
    <mergeCell ref="G2:L2"/>
    <mergeCell ref="A3:F3"/>
    <mergeCell ref="G3:L3"/>
    <mergeCell ref="A4:F4"/>
    <mergeCell ref="G4:L4"/>
    <mergeCell ref="A35:E35"/>
    <mergeCell ref="G35:K35"/>
  </mergeCells>
  <conditionalFormatting sqref="F11">
    <cfRule type="cellIs" dxfId="0" priority="1" stopIfTrue="1" operator="equal">
      <formula>0</formula>
    </cfRule>
  </conditionalFormatting>
  <conditionalFormatting sqref="L8:L9">
    <cfRule type="cellIs" dxfId="0" priority="6" stopIfTrue="1" operator="equal">
      <formula>0</formula>
    </cfRule>
  </conditionalFormatting>
  <conditionalFormatting sqref="L38:L41">
    <cfRule type="cellIs" dxfId="0" priority="24"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55"/>
  <sheetViews>
    <sheetView view="pageBreakPreview" zoomScaleNormal="100" workbookViewId="0">
      <selection activeCell="B7" sqref="B7"/>
    </sheetView>
  </sheetViews>
  <sheetFormatPr defaultColWidth="9" defaultRowHeight="15.6"/>
  <cols>
    <col min="1" max="1" width="8" style="2" customWidth="1"/>
    <col min="2" max="2" width="30.1296296296296" style="2" customWidth="1"/>
    <col min="3" max="3" width="11.6296296296296" style="115" customWidth="1"/>
    <col min="4" max="6" width="11.6296296296296" style="2" customWidth="1"/>
    <col min="7" max="7" width="7.5" style="2" customWidth="1"/>
    <col min="8" max="8" width="36.5" style="2" customWidth="1"/>
    <col min="9" max="12" width="10.1296296296296"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1.75" customHeight="1" spans="1:12">
      <c r="A2" s="4" t="s">
        <v>85</v>
      </c>
      <c r="B2" s="4"/>
      <c r="C2" s="4"/>
      <c r="D2" s="4"/>
      <c r="E2" s="4"/>
      <c r="F2" s="4"/>
      <c r="G2" s="4" t="s">
        <v>86</v>
      </c>
      <c r="H2" s="4"/>
      <c r="I2" s="4"/>
      <c r="J2" s="4"/>
      <c r="K2" s="4"/>
      <c r="L2" s="4"/>
    </row>
    <row r="3" s="1" customFormat="1" ht="17.1" customHeight="1" spans="1:12">
      <c r="A3" s="5" t="s">
        <v>87</v>
      </c>
      <c r="B3" s="5"/>
      <c r="C3" s="5"/>
      <c r="D3" s="5"/>
      <c r="E3" s="5"/>
      <c r="F3" s="5"/>
      <c r="G3" s="5" t="s">
        <v>87</v>
      </c>
      <c r="H3" s="5"/>
      <c r="I3" s="5"/>
      <c r="J3" s="5"/>
      <c r="K3" s="5"/>
      <c r="L3" s="5"/>
    </row>
    <row r="4" s="1" customFormat="1" ht="17.1" customHeight="1" spans="1:12">
      <c r="A4" s="6" t="s">
        <v>88</v>
      </c>
      <c r="B4" s="5"/>
      <c r="C4" s="5"/>
      <c r="D4" s="5"/>
      <c r="E4" s="5"/>
      <c r="F4" s="5"/>
      <c r="G4" s="6" t="s">
        <v>89</v>
      </c>
      <c r="H4" s="5"/>
      <c r="I4" s="5"/>
      <c r="J4" s="5"/>
      <c r="K4" s="5"/>
      <c r="L4" s="5"/>
    </row>
    <row r="5" s="119" customFormat="1" ht="17.1" customHeight="1" spans="1:12">
      <c r="A5" s="6" t="s">
        <v>90</v>
      </c>
      <c r="B5" s="6" t="s">
        <v>91</v>
      </c>
      <c r="C5" s="6" t="s">
        <v>92</v>
      </c>
      <c r="D5" s="6" t="s">
        <v>93</v>
      </c>
      <c r="E5" s="6" t="s">
        <v>94</v>
      </c>
      <c r="F5" s="6" t="s">
        <v>95</v>
      </c>
      <c r="G5" s="6" t="s">
        <v>90</v>
      </c>
      <c r="H5" s="6" t="s">
        <v>91</v>
      </c>
      <c r="I5" s="6" t="s">
        <v>92</v>
      </c>
      <c r="J5" s="6" t="s">
        <v>93</v>
      </c>
      <c r="K5" s="6" t="s">
        <v>94</v>
      </c>
      <c r="L5" s="6" t="s">
        <v>95</v>
      </c>
    </row>
    <row r="6" s="119" customFormat="1" ht="17.1" customHeight="1" spans="1:12">
      <c r="A6" s="5" t="s">
        <v>96</v>
      </c>
      <c r="B6" s="7" t="s">
        <v>97</v>
      </c>
      <c r="C6" s="5" t="s">
        <v>98</v>
      </c>
      <c r="D6" s="120">
        <f>29126*1*2*0.6+43814*2*2*0.8+17936*1.5*2*0.6+31917*1.5*2*0.6</f>
        <v>264891.4</v>
      </c>
      <c r="E6" s="13"/>
      <c r="F6" s="10">
        <f t="shared" ref="F6:F11" si="0">IF(D6="","",ROUND(D6*E6,0))</f>
        <v>0</v>
      </c>
      <c r="G6" s="5" t="s">
        <v>99</v>
      </c>
      <c r="H6" s="7" t="s">
        <v>100</v>
      </c>
      <c r="I6" s="5" t="s">
        <v>101</v>
      </c>
      <c r="J6" s="8">
        <v>900</v>
      </c>
      <c r="K6" s="13"/>
      <c r="L6" s="10">
        <f>IF(J6="","",ROUND(J6*K6,0))</f>
        <v>0</v>
      </c>
    </row>
    <row r="7" s="119" customFormat="1" ht="17.1" customHeight="1" spans="1:12">
      <c r="A7" s="5" t="s">
        <v>102</v>
      </c>
      <c r="B7" s="7" t="s">
        <v>103</v>
      </c>
      <c r="C7" s="5" t="s">
        <v>98</v>
      </c>
      <c r="D7" s="120">
        <f>29126*0.6*3*2*0.6+43814*0.6*6*2*1+17936*0.6*3*2*0.6+31917*0.6*3.5*2*1</f>
        <v>551166.12</v>
      </c>
      <c r="E7" s="13"/>
      <c r="F7" s="10">
        <f t="shared" si="0"/>
        <v>0</v>
      </c>
      <c r="G7" s="43" t="s">
        <v>104</v>
      </c>
      <c r="H7" s="7" t="s">
        <v>105</v>
      </c>
      <c r="I7" s="6"/>
      <c r="J7" s="39"/>
      <c r="K7" s="39"/>
      <c r="L7" s="10"/>
    </row>
    <row r="8" s="119" customFormat="1" ht="17.1" customHeight="1" spans="1:14">
      <c r="A8" s="5">
        <v>202</v>
      </c>
      <c r="B8" s="7" t="s">
        <v>106</v>
      </c>
      <c r="C8" s="5" t="s">
        <v>107</v>
      </c>
      <c r="D8" s="120">
        <f>29126*0.6*2*2+43814*0.6*2*2+17936*0.6*2*2+31917*0.6*2*2</f>
        <v>294703.2</v>
      </c>
      <c r="E8" s="13"/>
      <c r="F8" s="10">
        <f t="shared" si="0"/>
        <v>0</v>
      </c>
      <c r="G8" s="11" t="s">
        <v>77</v>
      </c>
      <c r="H8" s="7" t="s">
        <v>108</v>
      </c>
      <c r="I8" s="5" t="s">
        <v>101</v>
      </c>
      <c r="J8" s="8">
        <v>100</v>
      </c>
      <c r="K8" s="9"/>
      <c r="L8" s="10">
        <f t="shared" ref="L7:L39" si="1">IF(J8="","",ROUND(J8*K8,0))</f>
        <v>0</v>
      </c>
      <c r="N8" s="118"/>
    </row>
    <row r="9" s="119" customFormat="1" ht="17.1" customHeight="1" spans="1:14">
      <c r="A9" s="5">
        <v>203</v>
      </c>
      <c r="B9" s="7" t="s">
        <v>109</v>
      </c>
      <c r="C9" s="5" t="s">
        <v>110</v>
      </c>
      <c r="D9" s="120">
        <f>29.126*52+43.814*52+17.936*52+31.917*52</f>
        <v>6385.236</v>
      </c>
      <c r="E9" s="13"/>
      <c r="F9" s="10">
        <f t="shared" si="0"/>
        <v>0</v>
      </c>
      <c r="G9" s="121" t="s">
        <v>79</v>
      </c>
      <c r="H9" s="7" t="s">
        <v>111</v>
      </c>
      <c r="I9" s="5" t="s">
        <v>101</v>
      </c>
      <c r="J9" s="8">
        <v>40</v>
      </c>
      <c r="K9" s="9"/>
      <c r="L9" s="10">
        <f t="shared" si="1"/>
        <v>0</v>
      </c>
      <c r="N9" s="118"/>
    </row>
    <row r="10" s="119" customFormat="1" ht="17.1" customHeight="1" spans="1:12">
      <c r="A10" s="5" t="s">
        <v>112</v>
      </c>
      <c r="B10" s="7" t="s">
        <v>113</v>
      </c>
      <c r="C10" s="5" t="s">
        <v>98</v>
      </c>
      <c r="D10" s="120">
        <f>29126*0.7*2*9+43814*0.8*2*9+17936*0.7*2*9+31917*0.7*2*9</f>
        <v>1626057</v>
      </c>
      <c r="E10" s="13"/>
      <c r="F10" s="10">
        <f t="shared" si="0"/>
        <v>0</v>
      </c>
      <c r="G10" s="5" t="s">
        <v>114</v>
      </c>
      <c r="H10" s="7" t="s">
        <v>115</v>
      </c>
      <c r="I10" s="5"/>
      <c r="J10" s="8"/>
      <c r="K10" s="13"/>
      <c r="L10" s="10"/>
    </row>
    <row r="11" s="119" customFormat="1" ht="17.1" customHeight="1" spans="1:14">
      <c r="A11" s="5" t="s">
        <v>116</v>
      </c>
      <c r="B11" s="7" t="s">
        <v>117</v>
      </c>
      <c r="C11" s="5" t="s">
        <v>98</v>
      </c>
      <c r="D11" s="120">
        <f>29126*0.6*3*2*4+43814*0.6*6*2*4+17936*0.6*3*2*4+31917*0.6*3.5*2*4</f>
        <v>2475741.6</v>
      </c>
      <c r="E11" s="13"/>
      <c r="F11" s="10">
        <f t="shared" si="0"/>
        <v>0</v>
      </c>
      <c r="G11" s="103" t="s">
        <v>77</v>
      </c>
      <c r="H11" s="7" t="s">
        <v>118</v>
      </c>
      <c r="I11" s="5" t="s">
        <v>101</v>
      </c>
      <c r="J11" s="8">
        <v>400</v>
      </c>
      <c r="K11" s="9"/>
      <c r="L11" s="10">
        <f t="shared" si="1"/>
        <v>0</v>
      </c>
      <c r="N11" s="118"/>
    </row>
    <row r="12" s="119" customFormat="1" ht="17.1" customHeight="1" spans="1:14">
      <c r="A12" s="5"/>
      <c r="B12" s="107"/>
      <c r="C12" s="5"/>
      <c r="D12" s="120"/>
      <c r="E12" s="13"/>
      <c r="F12" s="8"/>
      <c r="G12" s="103" t="s">
        <v>79</v>
      </c>
      <c r="H12" s="7" t="s">
        <v>119</v>
      </c>
      <c r="I12" s="5" t="s">
        <v>101</v>
      </c>
      <c r="J12" s="8">
        <v>100</v>
      </c>
      <c r="K12" s="9"/>
      <c r="L12" s="10">
        <f t="shared" si="1"/>
        <v>0</v>
      </c>
      <c r="N12" s="118"/>
    </row>
    <row r="13" s="119" customFormat="1" ht="17.1" customHeight="1" spans="1:14">
      <c r="A13" s="5"/>
      <c r="B13" s="107"/>
      <c r="C13" s="5"/>
      <c r="D13" s="120"/>
      <c r="E13" s="13"/>
      <c r="F13" s="8"/>
      <c r="G13" s="103" t="s">
        <v>81</v>
      </c>
      <c r="H13" s="7" t="s">
        <v>120</v>
      </c>
      <c r="I13" s="6" t="s">
        <v>121</v>
      </c>
      <c r="J13" s="8">
        <v>500</v>
      </c>
      <c r="K13" s="9"/>
      <c r="L13" s="10">
        <f t="shared" si="1"/>
        <v>0</v>
      </c>
      <c r="N13" s="118"/>
    </row>
    <row r="14" s="119" customFormat="1" ht="17.1" customHeight="1" spans="1:14">
      <c r="A14" s="122"/>
      <c r="B14" s="122"/>
      <c r="C14" s="5"/>
      <c r="D14" s="120"/>
      <c r="E14" s="13"/>
      <c r="F14" s="8"/>
      <c r="G14" s="103" t="s">
        <v>122</v>
      </c>
      <c r="H14" s="7" t="s">
        <v>123</v>
      </c>
      <c r="I14" s="6" t="s">
        <v>124</v>
      </c>
      <c r="J14" s="8">
        <v>750</v>
      </c>
      <c r="K14" s="9"/>
      <c r="L14" s="10">
        <f t="shared" si="1"/>
        <v>0</v>
      </c>
      <c r="N14" s="118"/>
    </row>
    <row r="15" s="119" customFormat="1" ht="17.1" customHeight="1" spans="1:14">
      <c r="A15" s="5"/>
      <c r="B15" s="7"/>
      <c r="C15" s="5"/>
      <c r="D15" s="120"/>
      <c r="E15" s="13"/>
      <c r="F15" s="8"/>
      <c r="G15" s="103" t="s">
        <v>125</v>
      </c>
      <c r="H15" s="7" t="s">
        <v>126</v>
      </c>
      <c r="I15" s="5" t="s">
        <v>127</v>
      </c>
      <c r="J15" s="8">
        <v>755</v>
      </c>
      <c r="K15" s="9"/>
      <c r="L15" s="10">
        <f t="shared" si="1"/>
        <v>0</v>
      </c>
      <c r="N15" s="118"/>
    </row>
    <row r="16" s="119" customFormat="1" ht="17.1" customHeight="1" spans="1:12">
      <c r="A16" s="122"/>
      <c r="B16" s="122"/>
      <c r="C16" s="5"/>
      <c r="D16" s="120"/>
      <c r="E16" s="13"/>
      <c r="F16" s="8"/>
      <c r="G16" s="5">
        <v>213</v>
      </c>
      <c r="H16" s="7" t="s">
        <v>128</v>
      </c>
      <c r="I16" s="5"/>
      <c r="J16" s="8"/>
      <c r="K16" s="13"/>
      <c r="L16" s="10"/>
    </row>
    <row r="17" s="119" customFormat="1" ht="17.1" customHeight="1" spans="1:12">
      <c r="A17" s="5"/>
      <c r="B17" s="7"/>
      <c r="C17" s="5"/>
      <c r="D17" s="120"/>
      <c r="E17" s="13"/>
      <c r="F17" s="8"/>
      <c r="G17" s="103" t="s">
        <v>77</v>
      </c>
      <c r="H17" s="7" t="s">
        <v>129</v>
      </c>
      <c r="I17" s="5" t="s">
        <v>101</v>
      </c>
      <c r="J17" s="8">
        <v>60</v>
      </c>
      <c r="K17" s="9"/>
      <c r="L17" s="10">
        <f t="shared" si="1"/>
        <v>0</v>
      </c>
    </row>
    <row r="18" s="119" customFormat="1" ht="17.1" customHeight="1" spans="1:12">
      <c r="A18" s="122"/>
      <c r="B18" s="122"/>
      <c r="C18" s="5"/>
      <c r="D18" s="120"/>
      <c r="E18" s="13"/>
      <c r="F18" s="8"/>
      <c r="G18" s="103" t="s">
        <v>79</v>
      </c>
      <c r="H18" s="7" t="s">
        <v>130</v>
      </c>
      <c r="I18" s="5" t="s">
        <v>101</v>
      </c>
      <c r="J18" s="8">
        <v>1</v>
      </c>
      <c r="K18" s="9"/>
      <c r="L18" s="10">
        <f t="shared" si="1"/>
        <v>0</v>
      </c>
    </row>
    <row r="19" s="119" customFormat="1" ht="17.1" customHeight="1" spans="1:12">
      <c r="A19" s="5"/>
      <c r="B19" s="107"/>
      <c r="C19" s="5"/>
      <c r="D19" s="120"/>
      <c r="E19" s="13"/>
      <c r="F19" s="8"/>
      <c r="G19" s="5">
        <v>214</v>
      </c>
      <c r="H19" s="7" t="s">
        <v>131</v>
      </c>
      <c r="I19" s="5" t="s">
        <v>127</v>
      </c>
      <c r="J19" s="8">
        <v>100</v>
      </c>
      <c r="K19" s="9"/>
      <c r="L19" s="10">
        <f t="shared" si="1"/>
        <v>0</v>
      </c>
    </row>
    <row r="20" s="119" customFormat="1" ht="17.1" customHeight="1" spans="1:12">
      <c r="A20" s="5"/>
      <c r="B20" s="107"/>
      <c r="C20" s="5"/>
      <c r="D20" s="120"/>
      <c r="E20" s="13"/>
      <c r="F20" s="8"/>
      <c r="G20" s="5">
        <v>216</v>
      </c>
      <c r="H20" s="123" t="s">
        <v>132</v>
      </c>
      <c r="I20" s="5"/>
      <c r="J20" s="8"/>
      <c r="K20" s="13"/>
      <c r="L20" s="10"/>
    </row>
    <row r="21" s="119" customFormat="1" ht="17.1" customHeight="1" spans="1:14">
      <c r="A21" s="122"/>
      <c r="B21" s="122"/>
      <c r="C21" s="5"/>
      <c r="D21" s="120"/>
      <c r="E21" s="13"/>
      <c r="F21" s="8"/>
      <c r="G21" s="103" t="s">
        <v>77</v>
      </c>
      <c r="H21" s="7" t="s">
        <v>133</v>
      </c>
      <c r="I21" s="5" t="s">
        <v>107</v>
      </c>
      <c r="J21" s="8">
        <v>220</v>
      </c>
      <c r="K21" s="9"/>
      <c r="L21" s="10">
        <f t="shared" si="1"/>
        <v>0</v>
      </c>
      <c r="N21" s="118"/>
    </row>
    <row r="22" s="119" customFormat="1" ht="17.1" customHeight="1" spans="1:14">
      <c r="A22" s="5"/>
      <c r="B22" s="107"/>
      <c r="C22" s="5"/>
      <c r="D22" s="120"/>
      <c r="E22" s="13"/>
      <c r="F22" s="8"/>
      <c r="G22" s="103" t="s">
        <v>79</v>
      </c>
      <c r="H22" s="7" t="s">
        <v>134</v>
      </c>
      <c r="I22" s="5" t="s">
        <v>107</v>
      </c>
      <c r="J22" s="8">
        <v>150</v>
      </c>
      <c r="K22" s="9"/>
      <c r="L22" s="10">
        <f t="shared" si="1"/>
        <v>0</v>
      </c>
      <c r="N22" s="118"/>
    </row>
    <row r="23" s="119" customFormat="1" ht="17.1" customHeight="1" spans="1:14">
      <c r="A23" s="5"/>
      <c r="B23" s="107"/>
      <c r="C23" s="5"/>
      <c r="D23" s="120"/>
      <c r="E23" s="13"/>
      <c r="F23" s="8"/>
      <c r="G23" s="103" t="s">
        <v>81</v>
      </c>
      <c r="H23" s="7" t="s">
        <v>135</v>
      </c>
      <c r="I23" s="5" t="s">
        <v>107</v>
      </c>
      <c r="J23" s="8">
        <v>2000</v>
      </c>
      <c r="K23" s="9"/>
      <c r="L23" s="10">
        <f t="shared" si="1"/>
        <v>0</v>
      </c>
      <c r="N23" s="118"/>
    </row>
    <row r="24" s="119" customFormat="1" ht="17.1" customHeight="1" spans="1:12">
      <c r="A24" s="5"/>
      <c r="B24" s="107"/>
      <c r="C24" s="5"/>
      <c r="D24" s="120"/>
      <c r="E24" s="13"/>
      <c r="F24" s="8"/>
      <c r="G24" s="5" t="s">
        <v>136</v>
      </c>
      <c r="H24" s="7" t="s">
        <v>137</v>
      </c>
      <c r="I24" s="5"/>
      <c r="J24" s="8"/>
      <c r="K24" s="13"/>
      <c r="L24" s="10"/>
    </row>
    <row r="25" s="119" customFormat="1" ht="17.1" customHeight="1" spans="1:12">
      <c r="A25" s="5"/>
      <c r="B25" s="107"/>
      <c r="C25" s="5"/>
      <c r="D25" s="120"/>
      <c r="E25" s="13"/>
      <c r="F25" s="8"/>
      <c r="G25" s="103" t="s">
        <v>77</v>
      </c>
      <c r="H25" s="38" t="s">
        <v>138</v>
      </c>
      <c r="I25" s="6" t="s">
        <v>124</v>
      </c>
      <c r="J25" s="8">
        <v>30</v>
      </c>
      <c r="K25" s="9"/>
      <c r="L25" s="10">
        <f t="shared" si="1"/>
        <v>0</v>
      </c>
    </row>
    <row r="26" s="119" customFormat="1" ht="17.1" customHeight="1" spans="1:12">
      <c r="A26" s="5"/>
      <c r="B26" s="107"/>
      <c r="C26" s="5"/>
      <c r="D26" s="120"/>
      <c r="E26" s="13"/>
      <c r="F26" s="8"/>
      <c r="G26" s="103" t="s">
        <v>79</v>
      </c>
      <c r="H26" s="38" t="s">
        <v>139</v>
      </c>
      <c r="I26" s="6" t="s">
        <v>140</v>
      </c>
      <c r="J26" s="8">
        <v>115</v>
      </c>
      <c r="K26" s="9"/>
      <c r="L26" s="10">
        <f t="shared" si="1"/>
        <v>0</v>
      </c>
    </row>
    <row r="27" s="119" customFormat="1" ht="17.1" customHeight="1" spans="1:12">
      <c r="A27" s="5"/>
      <c r="B27" s="107"/>
      <c r="C27" s="5"/>
      <c r="D27" s="120"/>
      <c r="E27" s="13"/>
      <c r="F27" s="8"/>
      <c r="G27" s="103" t="s">
        <v>81</v>
      </c>
      <c r="H27" s="44" t="s">
        <v>141</v>
      </c>
      <c r="I27" s="6" t="s">
        <v>124</v>
      </c>
      <c r="J27" s="8">
        <v>10</v>
      </c>
      <c r="K27" s="9"/>
      <c r="L27" s="10">
        <f t="shared" si="1"/>
        <v>0</v>
      </c>
    </row>
    <row r="28" s="119" customFormat="1" ht="17.1" customHeight="1" spans="1:12">
      <c r="A28" s="5"/>
      <c r="B28" s="107"/>
      <c r="C28" s="5"/>
      <c r="D28" s="120"/>
      <c r="E28" s="5"/>
      <c r="F28" s="8"/>
      <c r="G28" s="103" t="s">
        <v>122</v>
      </c>
      <c r="H28" s="44" t="s">
        <v>142</v>
      </c>
      <c r="I28" s="6" t="s">
        <v>140</v>
      </c>
      <c r="J28" s="8">
        <v>105</v>
      </c>
      <c r="K28" s="9"/>
      <c r="L28" s="10">
        <f t="shared" si="1"/>
        <v>0</v>
      </c>
    </row>
    <row r="29" s="119" customFormat="1" ht="17.1" customHeight="1" spans="1:12">
      <c r="A29" s="5"/>
      <c r="B29" s="107"/>
      <c r="C29" s="5"/>
      <c r="D29" s="120"/>
      <c r="E29" s="5"/>
      <c r="F29" s="8"/>
      <c r="G29" s="5">
        <v>218</v>
      </c>
      <c r="H29" s="7" t="s">
        <v>143</v>
      </c>
      <c r="I29" s="5"/>
      <c r="J29" s="8"/>
      <c r="K29" s="13"/>
      <c r="L29" s="10"/>
    </row>
    <row r="30" s="119" customFormat="1" ht="17.1" customHeight="1" spans="1:12">
      <c r="A30" s="5"/>
      <c r="B30" s="107"/>
      <c r="C30" s="5"/>
      <c r="D30" s="120"/>
      <c r="E30" s="5"/>
      <c r="F30" s="8"/>
      <c r="G30" s="103" t="s">
        <v>77</v>
      </c>
      <c r="H30" s="38" t="s">
        <v>144</v>
      </c>
      <c r="I30" s="6" t="s">
        <v>124</v>
      </c>
      <c r="J30" s="8">
        <v>15</v>
      </c>
      <c r="K30" s="9"/>
      <c r="L30" s="10">
        <f t="shared" si="1"/>
        <v>0</v>
      </c>
    </row>
    <row r="31" s="119" customFormat="1" ht="17.1" customHeight="1" spans="1:12">
      <c r="A31" s="5"/>
      <c r="B31" s="107"/>
      <c r="C31" s="5"/>
      <c r="D31" s="120"/>
      <c r="E31" s="5"/>
      <c r="F31" s="8"/>
      <c r="G31" s="103" t="s">
        <v>79</v>
      </c>
      <c r="H31" s="38" t="s">
        <v>145</v>
      </c>
      <c r="I31" s="6" t="s">
        <v>140</v>
      </c>
      <c r="J31" s="8">
        <v>15</v>
      </c>
      <c r="K31" s="9"/>
      <c r="L31" s="10">
        <f t="shared" si="1"/>
        <v>0</v>
      </c>
    </row>
    <row r="32" s="119" customFormat="1" ht="17.1" customHeight="1" spans="1:12">
      <c r="A32" s="5"/>
      <c r="B32" s="107"/>
      <c r="C32" s="5"/>
      <c r="D32" s="120"/>
      <c r="E32" s="5"/>
      <c r="F32" s="8"/>
      <c r="G32" s="103" t="s">
        <v>81</v>
      </c>
      <c r="H32" s="44" t="s">
        <v>146</v>
      </c>
      <c r="I32" s="6" t="s">
        <v>124</v>
      </c>
      <c r="J32" s="8">
        <v>15</v>
      </c>
      <c r="K32" s="9"/>
      <c r="L32" s="10">
        <f t="shared" si="1"/>
        <v>0</v>
      </c>
    </row>
    <row r="33" s="119" customFormat="1" ht="17.1" customHeight="1" spans="1:12">
      <c r="A33" s="5"/>
      <c r="B33" s="107"/>
      <c r="C33" s="5"/>
      <c r="D33" s="120"/>
      <c r="E33" s="5"/>
      <c r="F33" s="8"/>
      <c r="G33" s="103" t="s">
        <v>122</v>
      </c>
      <c r="H33" s="44" t="s">
        <v>147</v>
      </c>
      <c r="I33" s="6" t="s">
        <v>140</v>
      </c>
      <c r="J33" s="8">
        <v>84</v>
      </c>
      <c r="K33" s="9"/>
      <c r="L33" s="10">
        <f t="shared" si="1"/>
        <v>0</v>
      </c>
    </row>
    <row r="34" s="119" customFormat="1" ht="17.1" customHeight="1" spans="1:12">
      <c r="A34" s="5"/>
      <c r="B34" s="107"/>
      <c r="C34" s="5"/>
      <c r="D34" s="120"/>
      <c r="E34" s="5"/>
      <c r="F34" s="8"/>
      <c r="G34" s="124">
        <v>219</v>
      </c>
      <c r="H34" s="7" t="s">
        <v>148</v>
      </c>
      <c r="I34" s="5" t="s">
        <v>149</v>
      </c>
      <c r="J34" s="8">
        <v>650</v>
      </c>
      <c r="K34" s="9"/>
      <c r="L34" s="10">
        <f t="shared" si="1"/>
        <v>0</v>
      </c>
    </row>
    <row r="35" s="119" customFormat="1" ht="17.1" customHeight="1" spans="1:12">
      <c r="A35" s="5"/>
      <c r="B35" s="107"/>
      <c r="C35" s="5"/>
      <c r="D35" s="120"/>
      <c r="E35" s="5"/>
      <c r="F35" s="8"/>
      <c r="G35" s="124">
        <v>220</v>
      </c>
      <c r="H35" s="7" t="s">
        <v>150</v>
      </c>
      <c r="I35" s="5" t="s">
        <v>101</v>
      </c>
      <c r="J35" s="8">
        <v>30</v>
      </c>
      <c r="K35" s="9"/>
      <c r="L35" s="10">
        <f t="shared" si="1"/>
        <v>0</v>
      </c>
    </row>
    <row r="36" s="119" customFormat="1" ht="17.1" customHeight="1" spans="1:14">
      <c r="A36" s="5"/>
      <c r="B36" s="107"/>
      <c r="C36" s="5"/>
      <c r="D36" s="120"/>
      <c r="E36" s="5"/>
      <c r="F36" s="8"/>
      <c r="G36" s="124">
        <v>221</v>
      </c>
      <c r="H36" s="107" t="s">
        <v>151</v>
      </c>
      <c r="I36" s="5" t="s">
        <v>149</v>
      </c>
      <c r="J36" s="8">
        <v>150</v>
      </c>
      <c r="K36" s="9"/>
      <c r="L36" s="10">
        <f t="shared" si="1"/>
        <v>0</v>
      </c>
      <c r="N36" s="118"/>
    </row>
    <row r="37" s="119" customFormat="1" ht="17.1" customHeight="1" spans="1:14">
      <c r="A37" s="5"/>
      <c r="B37" s="107"/>
      <c r="C37" s="5"/>
      <c r="D37" s="120"/>
      <c r="E37" s="5"/>
      <c r="F37" s="8"/>
      <c r="G37" s="124">
        <v>222</v>
      </c>
      <c r="H37" s="107" t="s">
        <v>152</v>
      </c>
      <c r="I37" s="5" t="s">
        <v>149</v>
      </c>
      <c r="J37" s="8">
        <v>500</v>
      </c>
      <c r="K37" s="9"/>
      <c r="L37" s="10">
        <f t="shared" si="1"/>
        <v>0</v>
      </c>
      <c r="N37" s="118"/>
    </row>
    <row r="38" s="119" customFormat="1" ht="17.1" customHeight="1" spans="1:12">
      <c r="A38" s="5"/>
      <c r="B38" s="107"/>
      <c r="C38" s="5"/>
      <c r="D38" s="120"/>
      <c r="E38" s="5"/>
      <c r="F38" s="8"/>
      <c r="G38" s="124">
        <v>223</v>
      </c>
      <c r="H38" s="7" t="s">
        <v>153</v>
      </c>
      <c r="I38" s="5" t="s">
        <v>101</v>
      </c>
      <c r="J38" s="8">
        <v>10</v>
      </c>
      <c r="K38" s="9"/>
      <c r="L38" s="10">
        <f t="shared" si="1"/>
        <v>0</v>
      </c>
    </row>
    <row r="39" s="119" customFormat="1" ht="17.1" customHeight="1" spans="1:12">
      <c r="A39" s="5"/>
      <c r="B39" s="107"/>
      <c r="C39" s="5"/>
      <c r="D39" s="120"/>
      <c r="E39" s="5"/>
      <c r="F39" s="8"/>
      <c r="G39" s="124">
        <v>224</v>
      </c>
      <c r="H39" s="38" t="s">
        <v>154</v>
      </c>
      <c r="I39" s="5" t="s">
        <v>101</v>
      </c>
      <c r="J39" s="8">
        <v>30</v>
      </c>
      <c r="K39" s="9"/>
      <c r="L39" s="10">
        <f t="shared" si="1"/>
        <v>0</v>
      </c>
    </row>
    <row r="40" s="119" customFormat="1" ht="17.1" customHeight="1" spans="1:12">
      <c r="A40" s="37"/>
      <c r="B40" s="87"/>
      <c r="C40" s="37"/>
      <c r="D40" s="82"/>
      <c r="E40" s="37"/>
      <c r="F40" s="88"/>
      <c r="G40" s="29"/>
      <c r="H40" s="91"/>
      <c r="I40" s="129"/>
      <c r="J40" s="97"/>
      <c r="K40" s="96"/>
      <c r="L40" s="97"/>
    </row>
    <row r="41" s="1" customFormat="1" ht="17.1" customHeight="1" spans="1:12">
      <c r="A41" s="28" t="s">
        <v>155</v>
      </c>
      <c r="B41" s="28"/>
      <c r="C41" s="28"/>
      <c r="D41" s="28"/>
      <c r="E41" s="28"/>
      <c r="F41" s="29">
        <f>SUM(F6:F20)</f>
        <v>0</v>
      </c>
      <c r="G41" s="28" t="s">
        <v>156</v>
      </c>
      <c r="H41" s="28"/>
      <c r="I41" s="28"/>
      <c r="J41" s="28"/>
      <c r="K41" s="28"/>
      <c r="L41" s="29">
        <f>SUM(L6:L40)</f>
        <v>0</v>
      </c>
    </row>
    <row r="42" s="1" customFormat="1" ht="24.95" customHeight="1" spans="3:3">
      <c r="C42" s="36"/>
    </row>
    <row r="43" s="1" customFormat="1" ht="24.95" customHeight="1" spans="2:6">
      <c r="B43" s="30"/>
      <c r="C43" s="32"/>
      <c r="D43" s="32"/>
      <c r="E43" s="35"/>
      <c r="F43" s="33"/>
    </row>
    <row r="44" s="1" customFormat="1" ht="24.95" customHeight="1" spans="2:12">
      <c r="B44" s="30"/>
      <c r="C44" s="32"/>
      <c r="D44" s="125"/>
      <c r="E44" s="35"/>
      <c r="F44" s="33"/>
      <c r="G44" s="32"/>
      <c r="H44" s="30"/>
      <c r="I44" s="32"/>
      <c r="J44" s="32"/>
      <c r="K44" s="35"/>
      <c r="L44" s="33"/>
    </row>
    <row r="45" s="1" customFormat="1" ht="24.95" customHeight="1" spans="2:12">
      <c r="B45" s="30"/>
      <c r="C45" s="32"/>
      <c r="D45" s="125"/>
      <c r="E45" s="35"/>
      <c r="F45" s="33"/>
      <c r="G45" s="32"/>
      <c r="H45" s="30"/>
      <c r="I45" s="32"/>
      <c r="J45" s="125"/>
      <c r="K45" s="35"/>
      <c r="L45" s="33"/>
    </row>
    <row r="46" s="1" customFormat="1" ht="24.95" customHeight="1" spans="2:12">
      <c r="B46" s="30"/>
      <c r="C46" s="32"/>
      <c r="D46" s="125"/>
      <c r="E46" s="35"/>
      <c r="F46" s="33"/>
      <c r="G46" s="32"/>
      <c r="H46" s="30"/>
      <c r="I46" s="32"/>
      <c r="J46" s="125"/>
      <c r="K46" s="35"/>
      <c r="L46" s="33"/>
    </row>
    <row r="47" s="1" customFormat="1" ht="24.95" customHeight="1" spans="2:12">
      <c r="B47" s="30"/>
      <c r="C47" s="32"/>
      <c r="D47" s="125"/>
      <c r="E47" s="35"/>
      <c r="F47" s="33"/>
      <c r="G47" s="32"/>
      <c r="H47" s="30"/>
      <c r="I47" s="32"/>
      <c r="J47" s="125"/>
      <c r="K47" s="35"/>
      <c r="L47" s="33"/>
    </row>
    <row r="48" spans="2:12">
      <c r="B48" s="30"/>
      <c r="C48" s="34"/>
      <c r="D48" s="125"/>
      <c r="E48" s="35"/>
      <c r="F48" s="33"/>
      <c r="G48" s="32"/>
      <c r="H48" s="30"/>
      <c r="I48" s="32"/>
      <c r="J48" s="125"/>
      <c r="K48" s="35"/>
      <c r="L48" s="33"/>
    </row>
    <row r="49" spans="2:12">
      <c r="B49" s="30"/>
      <c r="C49" s="34"/>
      <c r="D49" s="32"/>
      <c r="E49" s="35"/>
      <c r="F49" s="33"/>
      <c r="G49" s="34"/>
      <c r="H49" s="30"/>
      <c r="I49" s="34"/>
      <c r="J49" s="125"/>
      <c r="K49" s="35"/>
      <c r="L49" s="33"/>
    </row>
    <row r="50" spans="2:12">
      <c r="B50" s="30"/>
      <c r="C50" s="32"/>
      <c r="D50" s="32"/>
      <c r="E50" s="35"/>
      <c r="F50" s="33"/>
      <c r="G50" s="34"/>
      <c r="H50" s="30"/>
      <c r="I50" s="34"/>
      <c r="J50" s="32"/>
      <c r="K50" s="35"/>
      <c r="L50" s="33"/>
    </row>
    <row r="51" spans="2:12">
      <c r="B51" s="30"/>
      <c r="C51" s="32"/>
      <c r="D51" s="32"/>
      <c r="E51" s="35"/>
      <c r="F51" s="33"/>
      <c r="G51" s="32"/>
      <c r="H51" s="30"/>
      <c r="I51" s="32"/>
      <c r="J51" s="32"/>
      <c r="K51" s="35"/>
      <c r="L51" s="33"/>
    </row>
    <row r="52" spans="2:12">
      <c r="B52" s="59"/>
      <c r="C52" s="32"/>
      <c r="D52" s="32"/>
      <c r="E52" s="35"/>
      <c r="F52" s="33"/>
      <c r="G52" s="32"/>
      <c r="H52" s="30"/>
      <c r="I52" s="32"/>
      <c r="J52" s="32"/>
      <c r="K52" s="35"/>
      <c r="L52" s="33"/>
    </row>
    <row r="53" spans="2:12">
      <c r="B53" s="126"/>
      <c r="C53" s="127"/>
      <c r="D53" s="128"/>
      <c r="E53" s="35"/>
      <c r="F53" s="32"/>
      <c r="G53" s="32"/>
      <c r="H53" s="59"/>
      <c r="I53" s="32"/>
      <c r="J53" s="32"/>
      <c r="K53" s="35"/>
      <c r="L53" s="33"/>
    </row>
    <row r="54" spans="2:12">
      <c r="B54" s="126"/>
      <c r="C54" s="127"/>
      <c r="D54" s="128"/>
      <c r="E54" s="35"/>
      <c r="F54" s="33"/>
      <c r="G54" s="127"/>
      <c r="H54" s="126"/>
      <c r="I54" s="127"/>
      <c r="J54" s="128"/>
      <c r="K54" s="35"/>
      <c r="L54" s="32"/>
    </row>
    <row r="55" spans="6:12">
      <c r="F55" s="126"/>
      <c r="G55" s="127"/>
      <c r="H55" s="126"/>
      <c r="I55" s="127"/>
      <c r="J55" s="128"/>
      <c r="K55" s="35"/>
      <c r="L55" s="33"/>
    </row>
  </sheetData>
  <sheetProtection algorithmName="SHA-512" hashValue="+wqJ+Xae2fgMheelL9SI8anythLPPWDvQjo9uoH3kbR3f8DbLbgTHcnGTH3lSFneRpHbx69sDfur1HKEX7cCkg==" saltValue="RQVTmHJ/EWwAaOjLT3XDEg==" spinCount="100000" sheet="1" objects="1"/>
  <protectedRanges>
    <protectedRange sqref="E6:E11 K6:K39" name="区域1"/>
  </protectedRanges>
  <mergeCells count="10">
    <mergeCell ref="A1:F1"/>
    <mergeCell ref="G1:L1"/>
    <mergeCell ref="A2:F2"/>
    <mergeCell ref="G2:L2"/>
    <mergeCell ref="A3:F3"/>
    <mergeCell ref="G3:L3"/>
    <mergeCell ref="A4:F4"/>
    <mergeCell ref="G4:L4"/>
    <mergeCell ref="A41:E41"/>
    <mergeCell ref="G41:K41"/>
  </mergeCells>
  <conditionalFormatting sqref="J6">
    <cfRule type="cellIs" dxfId="0" priority="15" stopIfTrue="1" operator="equal">
      <formula>0</formula>
    </cfRule>
  </conditionalFormatting>
  <conditionalFormatting sqref="F12:F40">
    <cfRule type="cellIs" dxfId="0" priority="38" stopIfTrue="1" operator="equal">
      <formula>0</formula>
    </cfRule>
  </conditionalFormatting>
  <conditionalFormatting sqref="F43:F54">
    <cfRule type="cellIs" dxfId="0" priority="24" stopIfTrue="1" operator="equal">
      <formula>0</formula>
    </cfRule>
  </conditionalFormatting>
  <conditionalFormatting sqref="J8:J40">
    <cfRule type="cellIs" dxfId="0" priority="1" stopIfTrue="1" operator="equal">
      <formula>0</formula>
    </cfRule>
  </conditionalFormatting>
  <conditionalFormatting sqref="L44:L55">
    <cfRule type="cellIs" dxfId="0" priority="23" stopIfTrue="1" operator="equal">
      <formula>0</formula>
    </cfRule>
  </conditionalFormatting>
  <conditionalFormatting sqref="L7 L10 L16 L20 L24 L29 L40">
    <cfRule type="cellIs" dxfId="0" priority="2" stopIfTrue="1" operator="equal">
      <formula>0</formula>
    </cfRule>
  </conditionalFormatting>
  <printOptions horizontalCentered="1"/>
  <pageMargins left="0.393055555555556" right="0.393055555555556" top="0.984027777777778" bottom="0.786805555555556" header="0.511805555555556" footer="0.511805555555556"/>
  <pageSetup paperSize="9" orientation="portrait" horizontalDpi="600"/>
  <headerFooter/>
  <colBreaks count="1" manualBreakCount="1">
    <brk id="6" max="40"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36"/>
  <sheetViews>
    <sheetView view="pageBreakPreview" zoomScaleNormal="100" workbookViewId="0">
      <selection activeCell="H4" sqref="G2:L2 G4:L4"/>
    </sheetView>
  </sheetViews>
  <sheetFormatPr defaultColWidth="9" defaultRowHeight="15.6"/>
  <cols>
    <col min="1" max="1" width="7.87962962962963" style="2" customWidth="1"/>
    <col min="2" max="2" width="30.75" style="2" customWidth="1"/>
    <col min="3" max="3" width="10" style="2" customWidth="1"/>
    <col min="4" max="6" width="12.7777777777778" style="2" customWidth="1"/>
    <col min="7" max="7" width="7.12962962962963" style="2" customWidth="1"/>
    <col min="8" max="8" width="38" style="2" customWidth="1"/>
    <col min="9" max="9" width="9.75" style="2" customWidth="1"/>
    <col min="10" max="12" width="12.7777777777778" style="2" customWidth="1"/>
    <col min="13" max="16384" width="9" style="2"/>
  </cols>
  <sheetData>
    <row r="1" s="1" customFormat="1" ht="24.95" customHeight="1" spans="1:12">
      <c r="A1" s="98" t="s">
        <v>51</v>
      </c>
      <c r="B1" s="98"/>
      <c r="C1" s="98"/>
      <c r="D1" s="98"/>
      <c r="E1" s="98"/>
      <c r="F1" s="98"/>
      <c r="G1" s="98" t="s">
        <v>51</v>
      </c>
      <c r="H1" s="98"/>
      <c r="I1" s="98"/>
      <c r="J1" s="98"/>
      <c r="K1" s="98"/>
      <c r="L1" s="98"/>
    </row>
    <row r="2" s="1" customFormat="1" ht="24.95" customHeight="1" spans="1:12">
      <c r="A2" s="99" t="s">
        <v>157</v>
      </c>
      <c r="B2" s="99"/>
      <c r="C2" s="99"/>
      <c r="D2" s="99"/>
      <c r="E2" s="99"/>
      <c r="F2" s="99"/>
      <c r="G2" s="99" t="s">
        <v>157</v>
      </c>
      <c r="H2" s="99"/>
      <c r="I2" s="99"/>
      <c r="J2" s="99"/>
      <c r="K2" s="99"/>
      <c r="L2" s="99"/>
    </row>
    <row r="3" s="1" customFormat="1" ht="24.95" customHeight="1" spans="1:12">
      <c r="A3" s="5" t="s">
        <v>158</v>
      </c>
      <c r="B3" s="5"/>
      <c r="C3" s="5"/>
      <c r="D3" s="5"/>
      <c r="E3" s="5"/>
      <c r="F3" s="5"/>
      <c r="G3" s="5" t="s">
        <v>158</v>
      </c>
      <c r="H3" s="5"/>
      <c r="I3" s="5"/>
      <c r="J3" s="5"/>
      <c r="K3" s="5"/>
      <c r="L3" s="5"/>
    </row>
    <row r="4" s="1" customFormat="1" ht="24.95" customHeight="1" spans="1:12">
      <c r="A4" s="6" t="s">
        <v>88</v>
      </c>
      <c r="B4" s="5"/>
      <c r="C4" s="5"/>
      <c r="D4" s="5"/>
      <c r="E4" s="5"/>
      <c r="F4" s="5"/>
      <c r="G4" s="6" t="s">
        <v>89</v>
      </c>
      <c r="H4" s="5"/>
      <c r="I4" s="5"/>
      <c r="J4" s="5"/>
      <c r="K4" s="5"/>
      <c r="L4" s="5"/>
    </row>
    <row r="5" s="1" customFormat="1" ht="22.5"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22.5" customHeight="1" spans="1:12">
      <c r="A6" s="5">
        <v>301</v>
      </c>
      <c r="B6" s="7" t="s">
        <v>159</v>
      </c>
      <c r="C6" s="5"/>
      <c r="D6" s="5"/>
      <c r="E6" s="5"/>
      <c r="F6" s="8"/>
      <c r="G6" s="100">
        <v>322</v>
      </c>
      <c r="H6" s="101" t="s">
        <v>160</v>
      </c>
      <c r="I6" s="5"/>
      <c r="J6" s="117"/>
      <c r="K6" s="117"/>
      <c r="L6" s="117"/>
    </row>
    <row r="7" s="1" customFormat="1" ht="22.5" customHeight="1" spans="1:14">
      <c r="A7" s="5" t="s">
        <v>161</v>
      </c>
      <c r="B7" s="7" t="s">
        <v>162</v>
      </c>
      <c r="C7" s="5" t="s">
        <v>110</v>
      </c>
      <c r="D7" s="5">
        <f>1.27*52*4+(33.223-7.909)*52*4+9.206*52*4</f>
        <v>7444.32</v>
      </c>
      <c r="E7" s="102"/>
      <c r="F7" s="10">
        <f>IF(D7="","",ROUND(D7*E7,0))</f>
        <v>0</v>
      </c>
      <c r="G7" s="103" t="s">
        <v>77</v>
      </c>
      <c r="H7" s="101" t="s">
        <v>163</v>
      </c>
      <c r="I7" s="5" t="s">
        <v>149</v>
      </c>
      <c r="J7" s="62">
        <v>300</v>
      </c>
      <c r="K7" s="66"/>
      <c r="L7" s="10">
        <f>IF(J7="","",ROUND(J7*K7,0))</f>
        <v>0</v>
      </c>
      <c r="N7" s="118"/>
    </row>
    <row r="8" s="1" customFormat="1" ht="22.5" customHeight="1" spans="1:14">
      <c r="A8" s="5" t="s">
        <v>164</v>
      </c>
      <c r="B8" s="7" t="s">
        <v>165</v>
      </c>
      <c r="C8" s="5" t="s">
        <v>110</v>
      </c>
      <c r="D8" s="104">
        <f>27.856*52*2+8.73*52*2+31.917*52*2</f>
        <v>7124.312</v>
      </c>
      <c r="E8" s="102"/>
      <c r="F8" s="10">
        <f>IF(D8="","",ROUND(D8*E8,0))</f>
        <v>0</v>
      </c>
      <c r="G8" s="103" t="s">
        <v>79</v>
      </c>
      <c r="H8" s="7" t="s">
        <v>166</v>
      </c>
      <c r="I8" s="5" t="s">
        <v>149</v>
      </c>
      <c r="J8" s="69">
        <v>120</v>
      </c>
      <c r="K8" s="66"/>
      <c r="L8" s="10">
        <f t="shared" ref="L8:L24" si="0">IF(J8="","",ROUND(J8*K8,0))</f>
        <v>0</v>
      </c>
      <c r="N8" s="118"/>
    </row>
    <row r="9" s="1" customFormat="1" ht="22.5" customHeight="1" spans="1:12">
      <c r="A9" s="5" t="s">
        <v>167</v>
      </c>
      <c r="B9" s="7" t="s">
        <v>168</v>
      </c>
      <c r="C9" s="5" t="s">
        <v>110</v>
      </c>
      <c r="D9" s="5">
        <f>1.27*52*2+(33.223-7.909)*52*2+9.206*52*2</f>
        <v>3722.16</v>
      </c>
      <c r="E9" s="102"/>
      <c r="F9" s="10">
        <f>IF(D9="","",ROUND(D9*E9,0))</f>
        <v>0</v>
      </c>
      <c r="G9" s="100">
        <v>323</v>
      </c>
      <c r="H9" s="101" t="s">
        <v>169</v>
      </c>
      <c r="I9" s="5"/>
      <c r="J9" s="66"/>
      <c r="K9" s="66"/>
      <c r="L9" s="10"/>
    </row>
    <row r="10" s="1" customFormat="1" ht="22.5" customHeight="1" spans="1:12">
      <c r="A10" s="5" t="s">
        <v>170</v>
      </c>
      <c r="B10" s="7" t="s">
        <v>171</v>
      </c>
      <c r="C10" s="5" t="s">
        <v>110</v>
      </c>
      <c r="D10" s="104">
        <f>27.856*52*4+8.73*52*4+31.917*52*4</f>
        <v>14248.624</v>
      </c>
      <c r="E10" s="102"/>
      <c r="F10" s="10">
        <f>IF(D10="","",ROUND(D10*E10,0))</f>
        <v>0</v>
      </c>
      <c r="G10" s="105" t="s">
        <v>77</v>
      </c>
      <c r="H10" s="101" t="s">
        <v>172</v>
      </c>
      <c r="I10" s="5" t="s">
        <v>149</v>
      </c>
      <c r="J10" s="66">
        <v>1450</v>
      </c>
      <c r="K10" s="67"/>
      <c r="L10" s="10">
        <f t="shared" si="0"/>
        <v>0</v>
      </c>
    </row>
    <row r="11" s="1" customFormat="1" ht="22.5" customHeight="1" spans="1:12">
      <c r="A11" s="5" t="s">
        <v>173</v>
      </c>
      <c r="B11" s="106" t="s">
        <v>174</v>
      </c>
      <c r="C11" s="5" t="s">
        <v>110</v>
      </c>
      <c r="D11" s="5">
        <f>29.126+52*4+(43.814-7.909)*52*4+17.936*52*4+31.917*52*4</f>
        <v>18074.79</v>
      </c>
      <c r="E11" s="102"/>
      <c r="F11" s="10">
        <f>IF(D11="","",ROUND(D11*E11,0))</f>
        <v>0</v>
      </c>
      <c r="G11" s="105" t="s">
        <v>79</v>
      </c>
      <c r="H11" s="101" t="s">
        <v>175</v>
      </c>
      <c r="I11" s="5" t="s">
        <v>98</v>
      </c>
      <c r="J11" s="66">
        <v>1750</v>
      </c>
      <c r="K11" s="67"/>
      <c r="L11" s="10">
        <f t="shared" si="0"/>
        <v>0</v>
      </c>
    </row>
    <row r="12" s="1" customFormat="1" ht="22.5" customHeight="1" spans="1:12">
      <c r="A12" s="5"/>
      <c r="B12" s="107"/>
      <c r="C12" s="5"/>
      <c r="D12" s="108"/>
      <c r="E12" s="109"/>
      <c r="F12" s="8"/>
      <c r="G12" s="105" t="s">
        <v>81</v>
      </c>
      <c r="H12" s="110" t="s">
        <v>176</v>
      </c>
      <c r="I12" s="5" t="s">
        <v>107</v>
      </c>
      <c r="J12" s="66">
        <v>40800</v>
      </c>
      <c r="K12" s="67"/>
      <c r="L12" s="10">
        <f t="shared" si="0"/>
        <v>0</v>
      </c>
    </row>
    <row r="13" s="1" customFormat="1" ht="22.5" customHeight="1" spans="1:12">
      <c r="A13" s="5"/>
      <c r="B13" s="107"/>
      <c r="C13" s="5"/>
      <c r="D13" s="108"/>
      <c r="E13" s="109"/>
      <c r="F13" s="8"/>
      <c r="G13" s="105" t="s">
        <v>122</v>
      </c>
      <c r="H13" s="101" t="s">
        <v>177</v>
      </c>
      <c r="I13" s="5" t="s">
        <v>107</v>
      </c>
      <c r="J13" s="66">
        <v>20000</v>
      </c>
      <c r="K13" s="67"/>
      <c r="L13" s="10">
        <f t="shared" si="0"/>
        <v>0</v>
      </c>
    </row>
    <row r="14" s="1" customFormat="1" ht="22.5" customHeight="1" spans="1:12">
      <c r="A14" s="5"/>
      <c r="B14" s="107"/>
      <c r="C14" s="5"/>
      <c r="D14" s="108"/>
      <c r="E14" s="109"/>
      <c r="F14" s="8"/>
      <c r="G14" s="103" t="s">
        <v>125</v>
      </c>
      <c r="H14" s="101" t="s">
        <v>178</v>
      </c>
      <c r="I14" s="5" t="s">
        <v>98</v>
      </c>
      <c r="J14" s="66">
        <v>19700</v>
      </c>
      <c r="K14" s="67"/>
      <c r="L14" s="10">
        <f t="shared" si="0"/>
        <v>0</v>
      </c>
    </row>
    <row r="15" s="1" customFormat="1" ht="22.5" customHeight="1" spans="1:14">
      <c r="A15" s="5"/>
      <c r="B15" s="107"/>
      <c r="C15" s="5"/>
      <c r="D15" s="108"/>
      <c r="E15" s="109"/>
      <c r="F15" s="8"/>
      <c r="G15" s="103" t="s">
        <v>179</v>
      </c>
      <c r="H15" s="111" t="s">
        <v>180</v>
      </c>
      <c r="I15" s="5" t="s">
        <v>149</v>
      </c>
      <c r="J15" s="5">
        <v>500</v>
      </c>
      <c r="K15" s="9"/>
      <c r="L15" s="10">
        <f t="shared" si="0"/>
        <v>0</v>
      </c>
      <c r="N15" s="118"/>
    </row>
    <row r="16" s="1" customFormat="1" ht="22.5" customHeight="1" spans="1:12">
      <c r="A16" s="5"/>
      <c r="B16" s="107"/>
      <c r="C16" s="5"/>
      <c r="D16" s="108"/>
      <c r="E16" s="109"/>
      <c r="F16" s="8"/>
      <c r="G16" s="103" t="s">
        <v>181</v>
      </c>
      <c r="H16" s="112" t="s">
        <v>182</v>
      </c>
      <c r="I16" s="24" t="s">
        <v>98</v>
      </c>
      <c r="J16" s="66">
        <v>100</v>
      </c>
      <c r="K16" s="67"/>
      <c r="L16" s="10">
        <f t="shared" si="0"/>
        <v>0</v>
      </c>
    </row>
    <row r="17" s="1" customFormat="1" ht="22.5" customHeight="1" spans="1:12">
      <c r="A17" s="5"/>
      <c r="B17" s="107"/>
      <c r="C17" s="5"/>
      <c r="D17" s="108"/>
      <c r="E17" s="109"/>
      <c r="F17" s="8"/>
      <c r="G17" s="103" t="s">
        <v>183</v>
      </c>
      <c r="H17" s="112" t="s">
        <v>184</v>
      </c>
      <c r="I17" s="24" t="s">
        <v>98</v>
      </c>
      <c r="J17" s="66">
        <v>100</v>
      </c>
      <c r="K17" s="67"/>
      <c r="L17" s="10">
        <f t="shared" si="0"/>
        <v>0</v>
      </c>
    </row>
    <row r="18" s="1" customFormat="1" ht="22.5" customHeight="1" spans="1:12">
      <c r="A18" s="5"/>
      <c r="B18" s="106"/>
      <c r="C18" s="5"/>
      <c r="D18" s="108"/>
      <c r="E18" s="109"/>
      <c r="F18" s="8"/>
      <c r="G18" s="103" t="s">
        <v>185</v>
      </c>
      <c r="H18" s="46" t="s">
        <v>186</v>
      </c>
      <c r="I18" s="62" t="s">
        <v>149</v>
      </c>
      <c r="J18" s="66">
        <v>1</v>
      </c>
      <c r="K18" s="67"/>
      <c r="L18" s="10">
        <f t="shared" si="0"/>
        <v>0</v>
      </c>
    </row>
    <row r="19" s="1" customFormat="1" ht="22.5" customHeight="1" spans="1:12">
      <c r="A19" s="5"/>
      <c r="B19" s="107"/>
      <c r="C19" s="5"/>
      <c r="D19" s="5"/>
      <c r="E19" s="102"/>
      <c r="F19" s="8"/>
      <c r="G19" s="103" t="s">
        <v>187</v>
      </c>
      <c r="H19" s="46" t="s">
        <v>188</v>
      </c>
      <c r="I19" s="62" t="s">
        <v>149</v>
      </c>
      <c r="J19" s="66">
        <v>1</v>
      </c>
      <c r="K19" s="67"/>
      <c r="L19" s="10">
        <f t="shared" si="0"/>
        <v>0</v>
      </c>
    </row>
    <row r="20" s="1" customFormat="1" ht="22.5" customHeight="1" spans="1:12">
      <c r="A20" s="5"/>
      <c r="B20" s="107"/>
      <c r="C20" s="5"/>
      <c r="D20" s="104"/>
      <c r="E20" s="102"/>
      <c r="F20" s="8"/>
      <c r="G20" s="103" t="s">
        <v>189</v>
      </c>
      <c r="H20" s="112" t="s">
        <v>190</v>
      </c>
      <c r="I20" s="62" t="s">
        <v>149</v>
      </c>
      <c r="J20" s="66">
        <v>1</v>
      </c>
      <c r="K20" s="67"/>
      <c r="L20" s="10">
        <f t="shared" si="0"/>
        <v>0</v>
      </c>
    </row>
    <row r="21" s="1" customFormat="1" ht="22.5" customHeight="1" spans="1:14">
      <c r="A21" s="5"/>
      <c r="B21" s="113"/>
      <c r="C21" s="5"/>
      <c r="D21" s="5"/>
      <c r="E21" s="102"/>
      <c r="F21" s="8"/>
      <c r="G21" s="103" t="s">
        <v>191</v>
      </c>
      <c r="H21" s="46" t="s">
        <v>192</v>
      </c>
      <c r="I21" s="62" t="s">
        <v>149</v>
      </c>
      <c r="J21" s="66">
        <v>650</v>
      </c>
      <c r="K21" s="63"/>
      <c r="L21" s="10">
        <f t="shared" si="0"/>
        <v>0</v>
      </c>
      <c r="N21" s="118"/>
    </row>
    <row r="22" s="1" customFormat="1" ht="22.5" customHeight="1" spans="1:12">
      <c r="A22" s="107"/>
      <c r="B22" s="107"/>
      <c r="C22" s="5"/>
      <c r="D22" s="5"/>
      <c r="E22" s="102"/>
      <c r="F22" s="8"/>
      <c r="G22" s="103" t="s">
        <v>193</v>
      </c>
      <c r="H22" s="12" t="s">
        <v>194</v>
      </c>
      <c r="I22" s="24" t="s">
        <v>98</v>
      </c>
      <c r="J22" s="66">
        <v>500</v>
      </c>
      <c r="K22" s="63"/>
      <c r="L22" s="10">
        <f t="shared" si="0"/>
        <v>0</v>
      </c>
    </row>
    <row r="23" s="1" customFormat="1" ht="22.5" customHeight="1" spans="1:12">
      <c r="A23" s="107"/>
      <c r="B23" s="107"/>
      <c r="C23" s="5"/>
      <c r="D23" s="5"/>
      <c r="E23" s="102"/>
      <c r="F23" s="8"/>
      <c r="G23" s="103" t="s">
        <v>195</v>
      </c>
      <c r="H23" s="12" t="s">
        <v>196</v>
      </c>
      <c r="I23" s="24" t="s">
        <v>98</v>
      </c>
      <c r="J23" s="66">
        <v>100</v>
      </c>
      <c r="K23" s="63"/>
      <c r="L23" s="10">
        <f t="shared" si="0"/>
        <v>0</v>
      </c>
    </row>
    <row r="24" s="1" customFormat="1" ht="22.5" customHeight="1" spans="1:12">
      <c r="A24" s="107"/>
      <c r="B24" s="107"/>
      <c r="C24" s="5"/>
      <c r="D24" s="5"/>
      <c r="E24" s="102"/>
      <c r="F24" s="8"/>
      <c r="G24" s="114" t="s">
        <v>197</v>
      </c>
      <c r="H24" s="17" t="s">
        <v>198</v>
      </c>
      <c r="I24" s="5" t="s">
        <v>98</v>
      </c>
      <c r="J24" s="5">
        <v>150</v>
      </c>
      <c r="K24" s="16"/>
      <c r="L24" s="10">
        <f t="shared" si="0"/>
        <v>0</v>
      </c>
    </row>
    <row r="25" s="1" customFormat="1" ht="22.5" customHeight="1" spans="1:12">
      <c r="A25" s="107"/>
      <c r="B25" s="107"/>
      <c r="C25" s="5"/>
      <c r="D25" s="5"/>
      <c r="E25" s="102"/>
      <c r="F25" s="8"/>
      <c r="G25" s="114"/>
      <c r="H25" s="17"/>
      <c r="I25" s="5"/>
      <c r="J25" s="5"/>
      <c r="K25" s="18"/>
      <c r="L25" s="62"/>
    </row>
    <row r="26" s="1" customFormat="1" ht="22.5" customHeight="1" spans="1:12">
      <c r="A26" s="107"/>
      <c r="B26" s="107"/>
      <c r="C26" s="107"/>
      <c r="D26" s="107"/>
      <c r="E26" s="107"/>
      <c r="F26" s="107"/>
      <c r="G26" s="100"/>
      <c r="H26" s="107"/>
      <c r="I26" s="5"/>
      <c r="J26" s="66"/>
      <c r="K26" s="62"/>
      <c r="L26" s="62"/>
    </row>
    <row r="27" s="1" customFormat="1" ht="22.5" customHeight="1" spans="1:12">
      <c r="A27" s="107"/>
      <c r="B27" s="107"/>
      <c r="C27" s="107"/>
      <c r="D27" s="107"/>
      <c r="E27" s="107"/>
      <c r="F27" s="107"/>
      <c r="G27" s="100"/>
      <c r="H27" s="107"/>
      <c r="I27" s="5"/>
      <c r="J27" s="69"/>
      <c r="K27" s="69"/>
      <c r="L27" s="62"/>
    </row>
    <row r="28" s="1" customFormat="1" ht="22.5" customHeight="1" spans="1:12">
      <c r="A28" s="28" t="s">
        <v>199</v>
      </c>
      <c r="B28" s="28"/>
      <c r="C28" s="28"/>
      <c r="D28" s="28"/>
      <c r="E28" s="28"/>
      <c r="F28" s="29">
        <f>SUM(F7:F17)</f>
        <v>0</v>
      </c>
      <c r="G28" s="28" t="s">
        <v>200</v>
      </c>
      <c r="H28" s="28"/>
      <c r="I28" s="28"/>
      <c r="J28" s="28"/>
      <c r="K28" s="28"/>
      <c r="L28" s="29">
        <f>SUM(L7:L27)</f>
        <v>0</v>
      </c>
    </row>
    <row r="29" s="1" customFormat="1" ht="24.95" customHeight="1" spans="7:12">
      <c r="G29" s="2"/>
      <c r="H29" s="2"/>
      <c r="I29" s="2"/>
      <c r="J29" s="2"/>
      <c r="K29" s="2"/>
      <c r="L29" s="2"/>
    </row>
    <row r="30" s="1" customFormat="1" ht="24.95" customHeight="1" spans="2:12">
      <c r="B30" s="32"/>
      <c r="C30" s="32"/>
      <c r="D30" s="32"/>
      <c r="E30" s="32"/>
      <c r="F30" s="33"/>
      <c r="G30" s="115"/>
      <c r="H30" s="32"/>
      <c r="I30" s="32"/>
      <c r="J30" s="32"/>
      <c r="K30" s="32"/>
      <c r="L30" s="32"/>
    </row>
    <row r="31" s="1" customFormat="1" ht="24.95" customHeight="1" spans="2:12">
      <c r="B31" s="34"/>
      <c r="C31" s="32"/>
      <c r="D31" s="32"/>
      <c r="E31" s="35"/>
      <c r="F31" s="33"/>
      <c r="G31" s="115"/>
      <c r="H31" s="32"/>
      <c r="I31" s="32"/>
      <c r="J31" s="32"/>
      <c r="K31" s="32"/>
      <c r="L31" s="33"/>
    </row>
    <row r="32" s="1" customFormat="1" ht="24.95" customHeight="1" spans="2:12">
      <c r="B32" s="32"/>
      <c r="C32" s="32"/>
      <c r="D32" s="32"/>
      <c r="E32" s="35"/>
      <c r="F32" s="33"/>
      <c r="G32" s="115"/>
      <c r="H32" s="32"/>
      <c r="I32" s="32"/>
      <c r="J32" s="32"/>
      <c r="K32" s="35"/>
      <c r="L32" s="33"/>
    </row>
    <row r="33" s="1" customFormat="1" ht="24.95" customHeight="1" spans="2:12">
      <c r="B33" s="32"/>
      <c r="C33" s="116"/>
      <c r="D33" s="32"/>
      <c r="E33" s="35"/>
      <c r="F33" s="33"/>
      <c r="G33" s="115"/>
      <c r="H33" s="32"/>
      <c r="I33" s="32"/>
      <c r="J33" s="32"/>
      <c r="K33" s="35"/>
      <c r="L33" s="33"/>
    </row>
    <row r="34" spans="2:12">
      <c r="B34" s="115"/>
      <c r="C34" s="115"/>
      <c r="D34" s="115"/>
      <c r="E34" s="115"/>
      <c r="F34" s="115"/>
      <c r="G34" s="115"/>
      <c r="H34" s="32"/>
      <c r="I34" s="32"/>
      <c r="J34" s="32"/>
      <c r="K34" s="35"/>
      <c r="L34" s="33"/>
    </row>
    <row r="35" spans="2:12">
      <c r="B35" s="115"/>
      <c r="C35" s="115"/>
      <c r="D35" s="115"/>
      <c r="E35" s="115"/>
      <c r="F35" s="115"/>
      <c r="G35" s="115"/>
      <c r="H35" s="32"/>
      <c r="I35" s="32"/>
      <c r="J35" s="32"/>
      <c r="K35" s="35"/>
      <c r="L35" s="33"/>
    </row>
    <row r="36" spans="2:12">
      <c r="B36" s="115"/>
      <c r="C36" s="115"/>
      <c r="D36" s="115"/>
      <c r="E36" s="115"/>
      <c r="F36" s="115"/>
      <c r="G36" s="115"/>
      <c r="H36" s="32"/>
      <c r="I36" s="32"/>
      <c r="J36" s="32"/>
      <c r="K36" s="32"/>
      <c r="L36" s="35"/>
    </row>
  </sheetData>
  <sheetProtection algorithmName="SHA-512" hashValue="b5pWf/PgLK2bU9othqE1aRW1oyMuOXpjPvnB/AmjV9IFourozosfSOuuS9AU/CSmRkzo6ScR9ZUnMwWqdL0oxw==" saltValue="vXb8h7QtMVg6VgzQirLzIA==" spinCount="100000" sheet="1" objects="1"/>
  <protectedRanges>
    <protectedRange sqref="E7:E11 K6:K24" name="区域1"/>
  </protectedRanges>
  <mergeCells count="10">
    <mergeCell ref="A1:F1"/>
    <mergeCell ref="G1:L1"/>
    <mergeCell ref="A2:F2"/>
    <mergeCell ref="G2:L2"/>
    <mergeCell ref="A3:F3"/>
    <mergeCell ref="G3:L3"/>
    <mergeCell ref="A4:F4"/>
    <mergeCell ref="G4:L4"/>
    <mergeCell ref="A28:E28"/>
    <mergeCell ref="G28:K28"/>
  </mergeCells>
  <conditionalFormatting sqref="L9">
    <cfRule type="cellIs" dxfId="0" priority="1" stopIfTrue="1" operator="equal">
      <formula>0</formula>
    </cfRule>
  </conditionalFormatting>
  <conditionalFormatting sqref="F19:F27">
    <cfRule type="cellIs" dxfId="0" priority="7" stopIfTrue="1" operator="equal">
      <formula>0</formula>
    </cfRule>
  </conditionalFormatting>
  <conditionalFormatting sqref="F30:F33">
    <cfRule type="cellIs" dxfId="0" priority="14" stopIfTrue="1" operator="equal">
      <formula>0</formula>
    </cfRule>
  </conditionalFormatting>
  <conditionalFormatting sqref="L31:L35">
    <cfRule type="cellIs" dxfId="0" priority="13" stopIfTrue="1" operator="equal">
      <formula>0</formula>
    </cfRule>
  </conditionalFormatting>
  <conditionalFormatting sqref="F6 F12:F18">
    <cfRule type="cellIs" dxfId="0" priority="2" stopIfTrue="1" operator="equal">
      <formula>0</formula>
    </cfRule>
  </conditionalFormatting>
  <conditionalFormatting sqref="L6 L25:L27">
    <cfRule type="cellIs" dxfId="0" priority="2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27"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30"/>
  <sheetViews>
    <sheetView tabSelected="1" view="pageBreakPreview" zoomScaleNormal="100" workbookViewId="0">
      <selection activeCell="E7" sqref="E7"/>
    </sheetView>
  </sheetViews>
  <sheetFormatPr defaultColWidth="9" defaultRowHeight="15.6"/>
  <cols>
    <col min="1" max="1" width="7.25" style="2" customWidth="1"/>
    <col min="2" max="2" width="24.75" style="2" customWidth="1"/>
    <col min="3" max="3" width="10.6296296296296" style="2" customWidth="1"/>
    <col min="4" max="4" width="12.7777777777778" style="79" customWidth="1"/>
    <col min="5" max="6" width="12.7777777777778" style="2" customWidth="1"/>
    <col min="7" max="7" width="7.62962962962963" style="2" customWidth="1"/>
    <col min="8" max="8" width="34.1296296296296" style="2" customWidth="1"/>
    <col min="9" max="9" width="10.5" style="2" customWidth="1"/>
    <col min="10" max="12" width="12.7777777777778"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4.95" customHeight="1" spans="1:12">
      <c r="A2" s="4" t="s">
        <v>201</v>
      </c>
      <c r="B2" s="4"/>
      <c r="C2" s="4"/>
      <c r="D2" s="4"/>
      <c r="E2" s="4"/>
      <c r="F2" s="4"/>
      <c r="G2" s="4" t="s">
        <v>202</v>
      </c>
      <c r="H2" s="4"/>
      <c r="I2" s="4"/>
      <c r="J2" s="4"/>
      <c r="K2" s="4"/>
      <c r="L2" s="4"/>
    </row>
    <row r="3" s="1" customFormat="1" ht="24.95" customHeight="1" spans="1:12">
      <c r="A3" s="37" t="s">
        <v>203</v>
      </c>
      <c r="B3" s="37"/>
      <c r="C3" s="37"/>
      <c r="D3" s="37"/>
      <c r="E3" s="37"/>
      <c r="F3" s="37"/>
      <c r="G3" s="37" t="s">
        <v>203</v>
      </c>
      <c r="H3" s="37"/>
      <c r="I3" s="37"/>
      <c r="J3" s="37"/>
      <c r="K3" s="37"/>
      <c r="L3" s="37"/>
    </row>
    <row r="4" s="1" customFormat="1" ht="24.95" customHeight="1" spans="1:12">
      <c r="A4" s="37" t="s">
        <v>55</v>
      </c>
      <c r="B4" s="37"/>
      <c r="C4" s="37"/>
      <c r="D4" s="37"/>
      <c r="E4" s="37"/>
      <c r="F4" s="37"/>
      <c r="G4" s="37" t="s">
        <v>56</v>
      </c>
      <c r="H4" s="37"/>
      <c r="I4" s="37"/>
      <c r="J4" s="37"/>
      <c r="K4" s="37"/>
      <c r="L4" s="37"/>
    </row>
    <row r="5" s="1" customFormat="1" ht="24.95" customHeight="1" spans="1:12">
      <c r="A5" s="80" t="s">
        <v>90</v>
      </c>
      <c r="B5" s="80" t="s">
        <v>91</v>
      </c>
      <c r="C5" s="80" t="s">
        <v>92</v>
      </c>
      <c r="D5" s="81" t="s">
        <v>93</v>
      </c>
      <c r="E5" s="80" t="s">
        <v>94</v>
      </c>
      <c r="F5" s="80" t="s">
        <v>95</v>
      </c>
      <c r="G5" s="80" t="s">
        <v>90</v>
      </c>
      <c r="H5" s="80" t="s">
        <v>91</v>
      </c>
      <c r="I5" s="80" t="s">
        <v>92</v>
      </c>
      <c r="J5" s="80" t="s">
        <v>93</v>
      </c>
      <c r="K5" s="80" t="s">
        <v>94</v>
      </c>
      <c r="L5" s="80" t="s">
        <v>95</v>
      </c>
    </row>
    <row r="6" s="1" customFormat="1" ht="24.95" customHeight="1" spans="1:12">
      <c r="A6" s="37">
        <v>401</v>
      </c>
      <c r="B6" s="55" t="s">
        <v>204</v>
      </c>
      <c r="C6" s="37" t="s">
        <v>107</v>
      </c>
      <c r="D6" s="82">
        <f>983.5*12*3</f>
        <v>35406</v>
      </c>
      <c r="E6" s="83"/>
      <c r="F6" s="10">
        <f t="shared" ref="F6:F10" si="0">IF(D6="","",ROUND(D6*E6,0))</f>
        <v>0</v>
      </c>
      <c r="G6" s="84" t="s">
        <v>205</v>
      </c>
      <c r="H6" s="85" t="s">
        <v>206</v>
      </c>
      <c r="I6" s="75"/>
      <c r="J6" s="75"/>
      <c r="K6" s="75"/>
      <c r="L6" s="88" t="str">
        <f t="shared" ref="L6:L12" si="1">IF(J6="","",ROUND(J6*K6,0))</f>
        <v/>
      </c>
    </row>
    <row r="7" s="1" customFormat="1" ht="24.95" customHeight="1" spans="1:12">
      <c r="A7" s="37">
        <v>402</v>
      </c>
      <c r="B7" s="55" t="s">
        <v>207</v>
      </c>
      <c r="C7" s="80" t="s">
        <v>208</v>
      </c>
      <c r="D7" s="82">
        <f>4945*12*3</f>
        <v>178020</v>
      </c>
      <c r="E7" s="83"/>
      <c r="F7" s="10">
        <f t="shared" si="0"/>
        <v>0</v>
      </c>
      <c r="G7" s="86" t="s">
        <v>77</v>
      </c>
      <c r="H7" s="87" t="s">
        <v>209</v>
      </c>
      <c r="I7" s="95" t="s">
        <v>107</v>
      </c>
      <c r="J7" s="37">
        <v>5</v>
      </c>
      <c r="K7" s="83"/>
      <c r="L7" s="10">
        <f t="shared" si="1"/>
        <v>0</v>
      </c>
    </row>
    <row r="8" s="1" customFormat="1" ht="24.95" customHeight="1" spans="1:12">
      <c r="A8" s="37">
        <v>404</v>
      </c>
      <c r="B8" s="55" t="s">
        <v>210</v>
      </c>
      <c r="C8" s="37" t="s">
        <v>107</v>
      </c>
      <c r="D8" s="82">
        <v>889</v>
      </c>
      <c r="E8" s="83"/>
      <c r="F8" s="10">
        <f t="shared" si="0"/>
        <v>0</v>
      </c>
      <c r="G8" s="86" t="s">
        <v>79</v>
      </c>
      <c r="H8" s="87" t="s">
        <v>211</v>
      </c>
      <c r="I8" s="95" t="s">
        <v>107</v>
      </c>
      <c r="J8" s="37">
        <v>5</v>
      </c>
      <c r="K8" s="83"/>
      <c r="L8" s="10">
        <f t="shared" si="1"/>
        <v>0</v>
      </c>
    </row>
    <row r="9" s="1" customFormat="1" ht="24.95" customHeight="1" spans="1:12">
      <c r="A9" s="37">
        <v>406</v>
      </c>
      <c r="B9" s="55" t="s">
        <v>212</v>
      </c>
      <c r="C9" s="37" t="s">
        <v>98</v>
      </c>
      <c r="D9" s="82">
        <v>7013</v>
      </c>
      <c r="E9" s="83"/>
      <c r="F9" s="10">
        <f t="shared" si="0"/>
        <v>0</v>
      </c>
      <c r="G9" s="86" t="s">
        <v>81</v>
      </c>
      <c r="H9" s="87" t="s">
        <v>213</v>
      </c>
      <c r="I9" s="95" t="s">
        <v>107</v>
      </c>
      <c r="J9" s="37">
        <v>10</v>
      </c>
      <c r="K9" s="83"/>
      <c r="L9" s="10">
        <f t="shared" si="1"/>
        <v>0</v>
      </c>
    </row>
    <row r="10" s="1" customFormat="1" ht="24.95" customHeight="1" spans="1:12">
      <c r="A10" s="37">
        <v>408</v>
      </c>
      <c r="B10" s="55" t="s">
        <v>214</v>
      </c>
      <c r="C10" s="37" t="s">
        <v>149</v>
      </c>
      <c r="D10" s="82">
        <v>180</v>
      </c>
      <c r="E10" s="83"/>
      <c r="F10" s="10">
        <f t="shared" si="0"/>
        <v>0</v>
      </c>
      <c r="G10" s="86" t="s">
        <v>122</v>
      </c>
      <c r="H10" s="87" t="s">
        <v>215</v>
      </c>
      <c r="I10" s="95" t="s">
        <v>107</v>
      </c>
      <c r="J10" s="37">
        <v>80</v>
      </c>
      <c r="K10" s="83"/>
      <c r="L10" s="10">
        <f t="shared" si="1"/>
        <v>0</v>
      </c>
    </row>
    <row r="11" s="1" customFormat="1" ht="24.95" customHeight="1" spans="1:12">
      <c r="A11" s="37"/>
      <c r="B11" s="87"/>
      <c r="C11" s="37"/>
      <c r="D11" s="82"/>
      <c r="E11" s="37"/>
      <c r="F11" s="88"/>
      <c r="G11" s="86" t="s">
        <v>125</v>
      </c>
      <c r="H11" s="87" t="s">
        <v>216</v>
      </c>
      <c r="I11" s="95" t="s">
        <v>107</v>
      </c>
      <c r="J11" s="37">
        <v>40</v>
      </c>
      <c r="K11" s="83"/>
      <c r="L11" s="10">
        <f t="shared" si="1"/>
        <v>0</v>
      </c>
    </row>
    <row r="12" s="1" customFormat="1" ht="24.95" customHeight="1" spans="1:12">
      <c r="A12" s="37"/>
      <c r="B12" s="55"/>
      <c r="C12" s="37"/>
      <c r="D12" s="82"/>
      <c r="E12" s="37"/>
      <c r="F12" s="89"/>
      <c r="G12" s="86" t="s">
        <v>217</v>
      </c>
      <c r="H12" s="87" t="s">
        <v>218</v>
      </c>
      <c r="I12" s="95" t="s">
        <v>107</v>
      </c>
      <c r="J12" s="37">
        <v>30</v>
      </c>
      <c r="K12" s="83"/>
      <c r="L12" s="10">
        <f t="shared" si="1"/>
        <v>0</v>
      </c>
    </row>
    <row r="13" s="1" customFormat="1" ht="24.95" customHeight="1" spans="1:12">
      <c r="A13" s="37"/>
      <c r="B13" s="55"/>
      <c r="C13" s="37"/>
      <c r="D13" s="82"/>
      <c r="E13" s="37"/>
      <c r="F13" s="89"/>
      <c r="G13" s="84"/>
      <c r="H13" s="90"/>
      <c r="I13" s="96"/>
      <c r="J13" s="96"/>
      <c r="K13" s="96"/>
      <c r="L13" s="97"/>
    </row>
    <row r="14" s="1" customFormat="1" ht="24.95" customHeight="1" spans="1:12">
      <c r="A14" s="37"/>
      <c r="B14" s="55"/>
      <c r="C14" s="37"/>
      <c r="D14" s="82"/>
      <c r="E14" s="37"/>
      <c r="F14" s="89"/>
      <c r="G14" s="84"/>
      <c r="H14" s="91"/>
      <c r="I14" s="96"/>
      <c r="J14" s="96"/>
      <c r="K14" s="96"/>
      <c r="L14" s="97"/>
    </row>
    <row r="15" s="1" customFormat="1" ht="24.95" customHeight="1" spans="1:12">
      <c r="A15" s="37"/>
      <c r="B15" s="55"/>
      <c r="C15" s="37"/>
      <c r="D15" s="82"/>
      <c r="E15" s="37"/>
      <c r="F15" s="89"/>
      <c r="G15" s="84"/>
      <c r="H15" s="90"/>
      <c r="I15" s="96"/>
      <c r="J15" s="96"/>
      <c r="K15" s="96"/>
      <c r="L15" s="97"/>
    </row>
    <row r="16" s="1" customFormat="1" ht="24.95" customHeight="1" spans="1:12">
      <c r="A16" s="37"/>
      <c r="B16" s="55"/>
      <c r="C16" s="37"/>
      <c r="D16" s="82"/>
      <c r="E16" s="37"/>
      <c r="F16" s="89"/>
      <c r="G16" s="84"/>
      <c r="H16" s="91"/>
      <c r="I16" s="96"/>
      <c r="J16" s="96"/>
      <c r="K16" s="96"/>
      <c r="L16" s="97"/>
    </row>
    <row r="17" s="1" customFormat="1" ht="24.95" customHeight="1" spans="1:12">
      <c r="A17" s="92"/>
      <c r="B17" s="92"/>
      <c r="C17" s="92"/>
      <c r="D17" s="82"/>
      <c r="E17" s="37"/>
      <c r="F17" s="92"/>
      <c r="G17" s="84"/>
      <c r="H17" s="85"/>
      <c r="I17" s="75"/>
      <c r="J17" s="75"/>
      <c r="K17" s="75"/>
      <c r="L17" s="88"/>
    </row>
    <row r="18" s="1" customFormat="1" ht="24.95" customHeight="1" spans="1:12">
      <c r="A18" s="92"/>
      <c r="B18" s="92"/>
      <c r="C18" s="92"/>
      <c r="D18" s="93"/>
      <c r="E18" s="92"/>
      <c r="F18" s="92"/>
      <c r="G18" s="86"/>
      <c r="H18" s="87"/>
      <c r="I18" s="95"/>
      <c r="J18" s="37"/>
      <c r="K18" s="75"/>
      <c r="L18" s="88"/>
    </row>
    <row r="19" s="1" customFormat="1" ht="24.95" customHeight="1" spans="1:12">
      <c r="A19" s="92"/>
      <c r="B19" s="92"/>
      <c r="C19" s="92"/>
      <c r="D19" s="93"/>
      <c r="E19" s="92"/>
      <c r="F19" s="92"/>
      <c r="G19" s="86"/>
      <c r="H19" s="87"/>
      <c r="I19" s="95"/>
      <c r="J19" s="37"/>
      <c r="K19" s="75"/>
      <c r="L19" s="88"/>
    </row>
    <row r="20" s="1" customFormat="1" ht="24.95" customHeight="1" spans="1:12">
      <c r="A20" s="92"/>
      <c r="B20" s="92"/>
      <c r="C20" s="92"/>
      <c r="D20" s="93"/>
      <c r="E20" s="92"/>
      <c r="F20" s="92"/>
      <c r="G20" s="86"/>
      <c r="H20" s="87"/>
      <c r="I20" s="95"/>
      <c r="J20" s="37"/>
      <c r="K20" s="75"/>
      <c r="L20" s="88"/>
    </row>
    <row r="21" s="1" customFormat="1" ht="24.95" customHeight="1" spans="1:12">
      <c r="A21" s="92"/>
      <c r="B21" s="92"/>
      <c r="C21" s="92"/>
      <c r="D21" s="93"/>
      <c r="E21" s="92"/>
      <c r="F21" s="92"/>
      <c r="G21" s="86"/>
      <c r="H21" s="87"/>
      <c r="I21" s="95"/>
      <c r="J21" s="37"/>
      <c r="K21" s="75"/>
      <c r="L21" s="88"/>
    </row>
    <row r="22" s="1" customFormat="1" ht="24.95" customHeight="1" spans="1:12">
      <c r="A22" s="92"/>
      <c r="B22" s="92"/>
      <c r="C22" s="92"/>
      <c r="D22" s="93"/>
      <c r="E22" s="92"/>
      <c r="F22" s="92"/>
      <c r="G22" s="86"/>
      <c r="H22" s="87"/>
      <c r="I22" s="95"/>
      <c r="J22" s="37"/>
      <c r="K22" s="75"/>
      <c r="L22" s="88"/>
    </row>
    <row r="23" s="1" customFormat="1" ht="24.95" customHeight="1" spans="1:12">
      <c r="A23" s="92"/>
      <c r="B23" s="92"/>
      <c r="C23" s="92"/>
      <c r="D23" s="93"/>
      <c r="E23" s="92"/>
      <c r="F23" s="92"/>
      <c r="G23" s="86"/>
      <c r="H23" s="87"/>
      <c r="I23" s="95"/>
      <c r="J23" s="37"/>
      <c r="K23" s="75"/>
      <c r="L23" s="88"/>
    </row>
    <row r="24" s="1" customFormat="1" ht="24.95" customHeight="1" spans="1:12">
      <c r="A24" s="28" t="s">
        <v>219</v>
      </c>
      <c r="B24" s="28"/>
      <c r="C24" s="28"/>
      <c r="D24" s="28"/>
      <c r="E24" s="28"/>
      <c r="F24" s="29">
        <f>SUM(F6:F11)</f>
        <v>0</v>
      </c>
      <c r="G24" s="28" t="s">
        <v>220</v>
      </c>
      <c r="H24" s="28"/>
      <c r="I24" s="28"/>
      <c r="J24" s="28"/>
      <c r="K24" s="28"/>
      <c r="L24" s="29">
        <f>SUM(L6:L23)</f>
        <v>0</v>
      </c>
    </row>
    <row r="25" s="1" customFormat="1" ht="24.95" customHeight="1" spans="4:4">
      <c r="D25" s="94"/>
    </row>
    <row r="26" s="1" customFormat="1" ht="24.95" customHeight="1" spans="1:6">
      <c r="A26" s="2"/>
      <c r="B26" s="2"/>
      <c r="C26" s="2"/>
      <c r="D26" s="79"/>
      <c r="E26" s="2"/>
      <c r="F26" s="2"/>
    </row>
    <row r="27" s="1" customFormat="1" ht="24.95" customHeight="1" spans="1:6">
      <c r="A27" s="2"/>
      <c r="B27" s="2"/>
      <c r="C27" s="2"/>
      <c r="D27" s="79"/>
      <c r="E27" s="2"/>
      <c r="F27" s="2"/>
    </row>
    <row r="28" s="1" customFormat="1" ht="24.95" customHeight="1" spans="1:6">
      <c r="A28" s="2"/>
      <c r="B28" s="2"/>
      <c r="C28" s="2"/>
      <c r="D28" s="79"/>
      <c r="E28" s="2"/>
      <c r="F28" s="2"/>
    </row>
    <row r="29" s="1" customFormat="1" ht="24.95" customHeight="1" spans="1:12">
      <c r="A29" s="2"/>
      <c r="B29" s="2"/>
      <c r="C29" s="2"/>
      <c r="D29" s="79"/>
      <c r="E29" s="2"/>
      <c r="F29" s="2"/>
      <c r="G29" s="2"/>
      <c r="H29" s="2"/>
      <c r="I29" s="2"/>
      <c r="J29" s="2"/>
      <c r="K29" s="2"/>
      <c r="L29" s="2"/>
    </row>
    <row r="30" s="1" customFormat="1" ht="24.95" customHeight="1" spans="1:12">
      <c r="A30" s="2"/>
      <c r="B30" s="2"/>
      <c r="C30" s="2"/>
      <c r="D30" s="79"/>
      <c r="E30" s="2"/>
      <c r="F30" s="2"/>
      <c r="G30" s="2"/>
      <c r="H30" s="2"/>
      <c r="I30" s="2"/>
      <c r="J30" s="2"/>
      <c r="K30" s="2"/>
      <c r="L30" s="2"/>
    </row>
  </sheetData>
  <sheetProtection algorithmName="SHA-512" hashValue="C1vsn5mfha3QV13zkF/6HiPhYBAAmlJ80M4WqXAvoQAKyNWxJHi7hDNH13dLQO3VVD7eCQb2GkClogZ4w0+TTw==" saltValue="QLyHqJWcieu2p9SzC6Fg0g==" spinCount="100000" sheet="1" objects="1"/>
  <protectedRanges>
    <protectedRange sqref="E6:E10 K7:K12" name="区域1"/>
  </protectedRanges>
  <mergeCells count="10">
    <mergeCell ref="A1:F1"/>
    <mergeCell ref="G1:L1"/>
    <mergeCell ref="A2:F2"/>
    <mergeCell ref="G2:L2"/>
    <mergeCell ref="A3:F3"/>
    <mergeCell ref="G3:L3"/>
    <mergeCell ref="A4:F4"/>
    <mergeCell ref="G4:L4"/>
    <mergeCell ref="A24:E24"/>
    <mergeCell ref="G24:K24"/>
  </mergeCells>
  <conditionalFormatting sqref="F11">
    <cfRule type="cellIs" dxfId="0" priority="6" stopIfTrue="1" operator="equal">
      <formula>0</formula>
    </cfRule>
  </conditionalFormatting>
  <conditionalFormatting sqref="L6 L13:L23">
    <cfRule type="cellIs" dxfId="0" priority="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66"/>
  <sheetViews>
    <sheetView view="pageBreakPreview" zoomScaleNormal="100" workbookViewId="0">
      <selection activeCell="H16" sqref="H16"/>
    </sheetView>
  </sheetViews>
  <sheetFormatPr defaultColWidth="9" defaultRowHeight="15.6"/>
  <cols>
    <col min="1" max="1" width="7.37962962962963" style="2" customWidth="1"/>
    <col min="2" max="2" width="28.5" style="2" customWidth="1"/>
    <col min="3" max="3" width="12.25" style="2" customWidth="1"/>
    <col min="4" max="6" width="12.7777777777778" style="2" customWidth="1"/>
    <col min="7" max="7" width="8" style="2" customWidth="1"/>
    <col min="8" max="8" width="33" style="2" customWidth="1"/>
    <col min="9" max="9" width="10.75" style="2" customWidth="1"/>
    <col min="10" max="12" width="12.7777777777778" style="2" customWidth="1"/>
    <col min="13" max="16384" width="9" style="2"/>
  </cols>
  <sheetData>
    <row r="1" s="1" customFormat="1" ht="16.5" customHeight="1" spans="1:12">
      <c r="A1" s="3" t="s">
        <v>51</v>
      </c>
      <c r="B1" s="3"/>
      <c r="C1" s="3"/>
      <c r="D1" s="3"/>
      <c r="E1" s="3"/>
      <c r="F1" s="3"/>
      <c r="G1" s="3" t="s">
        <v>51</v>
      </c>
      <c r="H1" s="3"/>
      <c r="I1" s="3"/>
      <c r="J1" s="3"/>
      <c r="K1" s="3"/>
      <c r="L1" s="3"/>
    </row>
    <row r="2" s="1" customFormat="1" ht="16.5" customHeight="1" spans="1:12">
      <c r="A2" s="4" t="s">
        <v>201</v>
      </c>
      <c r="B2" s="4"/>
      <c r="C2" s="4"/>
      <c r="D2" s="4"/>
      <c r="E2" s="4"/>
      <c r="F2" s="4"/>
      <c r="G2" s="4" t="s">
        <v>221</v>
      </c>
      <c r="H2" s="4"/>
      <c r="I2" s="4"/>
      <c r="J2" s="4"/>
      <c r="K2" s="4"/>
      <c r="L2" s="4"/>
    </row>
    <row r="3" s="1" customFormat="1" ht="14.1" customHeight="1" spans="1:12">
      <c r="A3" s="37" t="s">
        <v>222</v>
      </c>
      <c r="B3" s="37"/>
      <c r="C3" s="37"/>
      <c r="D3" s="37"/>
      <c r="E3" s="37"/>
      <c r="F3" s="37"/>
      <c r="G3" s="37" t="s">
        <v>222</v>
      </c>
      <c r="H3" s="37"/>
      <c r="I3" s="37"/>
      <c r="J3" s="37"/>
      <c r="K3" s="37"/>
      <c r="L3" s="37"/>
    </row>
    <row r="4" s="1" customFormat="1" ht="14.1" customHeight="1" spans="1:12">
      <c r="A4" s="37" t="s">
        <v>55</v>
      </c>
      <c r="B4" s="37"/>
      <c r="C4" s="37"/>
      <c r="D4" s="37"/>
      <c r="E4" s="37"/>
      <c r="F4" s="37"/>
      <c r="G4" s="37" t="s">
        <v>56</v>
      </c>
      <c r="H4" s="37"/>
      <c r="I4" s="37"/>
      <c r="J4" s="37"/>
      <c r="K4" s="37"/>
      <c r="L4" s="37"/>
    </row>
    <row r="5" s="1" customFormat="1" ht="14.1"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14.1" customHeight="1" spans="1:12">
      <c r="A6" s="5">
        <v>501</v>
      </c>
      <c r="B6" s="7" t="s">
        <v>223</v>
      </c>
      <c r="C6" s="5" t="s">
        <v>107</v>
      </c>
      <c r="D6" s="5">
        <v>70000</v>
      </c>
      <c r="E6" s="13"/>
      <c r="F6" s="10">
        <f t="shared" ref="F6:F10" si="0">IF(D6="","",ROUND(D6*E6,0))</f>
        <v>0</v>
      </c>
      <c r="G6" s="5">
        <v>509</v>
      </c>
      <c r="H6" s="7" t="s">
        <v>224</v>
      </c>
      <c r="I6" s="5"/>
      <c r="J6" s="62"/>
      <c r="K6" s="62"/>
      <c r="L6" s="62"/>
    </row>
    <row r="7" s="1" customFormat="1" ht="14.1" customHeight="1" spans="1:12">
      <c r="A7" s="5" t="s">
        <v>225</v>
      </c>
      <c r="B7" s="7" t="s">
        <v>226</v>
      </c>
      <c r="C7" s="5" t="s">
        <v>107</v>
      </c>
      <c r="D7" s="5">
        <v>50000</v>
      </c>
      <c r="E7" s="13"/>
      <c r="F7" s="10">
        <f t="shared" si="0"/>
        <v>0</v>
      </c>
      <c r="G7" s="11" t="s">
        <v>77</v>
      </c>
      <c r="H7" s="38" t="s">
        <v>227</v>
      </c>
      <c r="I7" s="62" t="s">
        <v>107</v>
      </c>
      <c r="J7" s="62">
        <v>5</v>
      </c>
      <c r="K7" s="63"/>
      <c r="L7" s="10">
        <f t="shared" ref="L7:L36" si="1">IF(J7="","",ROUND(J7*K7,0))</f>
        <v>0</v>
      </c>
    </row>
    <row r="8" s="1" customFormat="1" ht="14.1" customHeight="1" spans="1:12">
      <c r="A8" s="5" t="s">
        <v>228</v>
      </c>
      <c r="B8" s="7" t="s">
        <v>229</v>
      </c>
      <c r="C8" s="5" t="s">
        <v>107</v>
      </c>
      <c r="D8" s="5">
        <v>5000</v>
      </c>
      <c r="E8" s="13"/>
      <c r="F8" s="10">
        <f t="shared" si="0"/>
        <v>0</v>
      </c>
      <c r="G8" s="11" t="s">
        <v>79</v>
      </c>
      <c r="H8" s="38" t="s">
        <v>230</v>
      </c>
      <c r="I8" s="62" t="s">
        <v>107</v>
      </c>
      <c r="J8" s="62">
        <v>5</v>
      </c>
      <c r="K8" s="63"/>
      <c r="L8" s="10">
        <f t="shared" si="1"/>
        <v>0</v>
      </c>
    </row>
    <row r="9" s="1" customFormat="1" ht="14.1" customHeight="1" spans="1:12">
      <c r="A9" s="5">
        <v>505</v>
      </c>
      <c r="B9" s="7" t="s">
        <v>231</v>
      </c>
      <c r="C9" s="6" t="s">
        <v>232</v>
      </c>
      <c r="D9" s="8">
        <v>23490</v>
      </c>
      <c r="E9" s="13"/>
      <c r="F9" s="10">
        <f t="shared" si="0"/>
        <v>0</v>
      </c>
      <c r="G9" s="11" t="s">
        <v>81</v>
      </c>
      <c r="H9" s="38" t="s">
        <v>233</v>
      </c>
      <c r="I9" s="62" t="s">
        <v>107</v>
      </c>
      <c r="J9" s="5">
        <v>5</v>
      </c>
      <c r="K9" s="64"/>
      <c r="L9" s="10">
        <f t="shared" si="1"/>
        <v>0</v>
      </c>
    </row>
    <row r="10" s="1" customFormat="1" ht="14.1" customHeight="1" spans="1:12">
      <c r="A10" s="5">
        <v>507</v>
      </c>
      <c r="B10" s="7" t="s">
        <v>234</v>
      </c>
      <c r="C10" s="6" t="s">
        <v>124</v>
      </c>
      <c r="D10" s="5">
        <v>190</v>
      </c>
      <c r="E10" s="13"/>
      <c r="F10" s="10">
        <f t="shared" si="0"/>
        <v>0</v>
      </c>
      <c r="G10" s="11" t="s">
        <v>122</v>
      </c>
      <c r="H10" s="38" t="s">
        <v>235</v>
      </c>
      <c r="I10" s="62" t="s">
        <v>107</v>
      </c>
      <c r="J10" s="62">
        <v>2</v>
      </c>
      <c r="K10" s="63"/>
      <c r="L10" s="10">
        <f t="shared" si="1"/>
        <v>0</v>
      </c>
    </row>
    <row r="11" s="1" customFormat="1" ht="14.1" customHeight="1" spans="1:12">
      <c r="A11" s="5"/>
      <c r="B11" s="38"/>
      <c r="C11" s="39"/>
      <c r="D11" s="40"/>
      <c r="E11" s="40"/>
      <c r="F11" s="40"/>
      <c r="G11" s="5">
        <v>510</v>
      </c>
      <c r="H11" s="7" t="s">
        <v>236</v>
      </c>
      <c r="I11" s="5"/>
      <c r="J11" s="62"/>
      <c r="K11" s="62"/>
      <c r="L11" s="10"/>
    </row>
    <row r="12" s="1" customFormat="1" ht="14.1" customHeight="1" spans="1:12">
      <c r="A12" s="5"/>
      <c r="B12" s="7"/>
      <c r="C12" s="39"/>
      <c r="D12" s="40"/>
      <c r="E12" s="40"/>
      <c r="F12" s="40"/>
      <c r="G12" s="11" t="s">
        <v>77</v>
      </c>
      <c r="H12" s="7" t="s">
        <v>237</v>
      </c>
      <c r="I12" s="6" t="s">
        <v>232</v>
      </c>
      <c r="J12" s="5">
        <v>5</v>
      </c>
      <c r="K12" s="64"/>
      <c r="L12" s="10">
        <f t="shared" si="1"/>
        <v>0</v>
      </c>
    </row>
    <row r="13" s="1" customFormat="1" ht="14.1" customHeight="1" spans="1:12">
      <c r="A13" s="5"/>
      <c r="B13" s="7"/>
      <c r="C13" s="39"/>
      <c r="D13" s="40"/>
      <c r="E13" s="40"/>
      <c r="F13" s="40"/>
      <c r="G13" s="11" t="s">
        <v>79</v>
      </c>
      <c r="H13" s="7" t="s">
        <v>238</v>
      </c>
      <c r="I13" s="39" t="s">
        <v>232</v>
      </c>
      <c r="J13" s="5">
        <v>5</v>
      </c>
      <c r="K13" s="64"/>
      <c r="L13" s="10">
        <f t="shared" si="1"/>
        <v>0</v>
      </c>
    </row>
    <row r="14" s="1" customFormat="1" ht="14.1" customHeight="1" spans="1:12">
      <c r="A14" s="5"/>
      <c r="B14" s="7"/>
      <c r="C14" s="39"/>
      <c r="D14" s="40"/>
      <c r="E14" s="40"/>
      <c r="F14" s="40"/>
      <c r="G14" s="11" t="s">
        <v>81</v>
      </c>
      <c r="H14" s="7" t="s">
        <v>239</v>
      </c>
      <c r="I14" s="62" t="s">
        <v>107</v>
      </c>
      <c r="J14" s="5">
        <v>10</v>
      </c>
      <c r="K14" s="63"/>
      <c r="L14" s="10">
        <f t="shared" si="1"/>
        <v>0</v>
      </c>
    </row>
    <row r="15" s="1" customFormat="1" ht="14.1" customHeight="1" spans="1:12">
      <c r="A15" s="5"/>
      <c r="B15" s="7"/>
      <c r="C15" s="39"/>
      <c r="D15" s="40"/>
      <c r="E15" s="40"/>
      <c r="F15" s="40"/>
      <c r="G15" s="5">
        <v>511</v>
      </c>
      <c r="H15" s="7" t="s">
        <v>240</v>
      </c>
      <c r="I15" s="5"/>
      <c r="J15" s="5"/>
      <c r="K15" s="5"/>
      <c r="L15" s="10"/>
    </row>
    <row r="16" s="1" customFormat="1" ht="14.1" customHeight="1" spans="1:12">
      <c r="A16" s="5"/>
      <c r="B16" s="7"/>
      <c r="C16" s="39"/>
      <c r="D16" s="40"/>
      <c r="E16" s="40"/>
      <c r="F16" s="40"/>
      <c r="G16" s="11" t="s">
        <v>77</v>
      </c>
      <c r="H16" s="7" t="s">
        <v>241</v>
      </c>
      <c r="I16" s="6" t="s">
        <v>242</v>
      </c>
      <c r="J16" s="62">
        <v>170</v>
      </c>
      <c r="K16" s="63"/>
      <c r="L16" s="10">
        <f t="shared" si="1"/>
        <v>0</v>
      </c>
    </row>
    <row r="17" s="1" customFormat="1" ht="14.1" customHeight="1" spans="1:12">
      <c r="A17" s="5"/>
      <c r="B17" s="7"/>
      <c r="C17" s="39"/>
      <c r="D17" s="40"/>
      <c r="E17" s="40"/>
      <c r="F17" s="40"/>
      <c r="G17" s="11" t="s">
        <v>79</v>
      </c>
      <c r="H17" s="38" t="s">
        <v>243</v>
      </c>
      <c r="I17" s="39" t="s">
        <v>124</v>
      </c>
      <c r="J17" s="5">
        <v>100</v>
      </c>
      <c r="K17" s="64"/>
      <c r="L17" s="10">
        <f t="shared" si="1"/>
        <v>0</v>
      </c>
    </row>
    <row r="18" s="1" customFormat="1" ht="14.1" customHeight="1" spans="1:12">
      <c r="A18" s="5"/>
      <c r="B18" s="38"/>
      <c r="C18" s="39"/>
      <c r="D18" s="41"/>
      <c r="E18" s="41"/>
      <c r="F18" s="41"/>
      <c r="G18" s="11" t="s">
        <v>81</v>
      </c>
      <c r="H18" s="7" t="s">
        <v>244</v>
      </c>
      <c r="I18" s="6" t="s">
        <v>124</v>
      </c>
      <c r="J18" s="5">
        <v>65</v>
      </c>
      <c r="K18" s="64"/>
      <c r="L18" s="10">
        <f t="shared" si="1"/>
        <v>0</v>
      </c>
    </row>
    <row r="19" s="1" customFormat="1" ht="14.1" customHeight="1" spans="1:12">
      <c r="A19" s="5"/>
      <c r="B19" s="38"/>
      <c r="C19" s="39"/>
      <c r="D19" s="41"/>
      <c r="E19" s="41"/>
      <c r="F19" s="41"/>
      <c r="G19" s="11" t="s">
        <v>122</v>
      </c>
      <c r="H19" s="38" t="s">
        <v>245</v>
      </c>
      <c r="I19" s="39" t="s">
        <v>124</v>
      </c>
      <c r="J19" s="5">
        <v>50</v>
      </c>
      <c r="K19" s="63"/>
      <c r="L19" s="10">
        <f t="shared" si="1"/>
        <v>0</v>
      </c>
    </row>
    <row r="20" s="1" customFormat="1" ht="14.1" customHeight="1" spans="1:12">
      <c r="A20" s="5"/>
      <c r="B20" s="38"/>
      <c r="C20" s="39"/>
      <c r="D20" s="41"/>
      <c r="E20" s="41"/>
      <c r="F20" s="41"/>
      <c r="G20" s="11" t="s">
        <v>125</v>
      </c>
      <c r="H20" s="7" t="s">
        <v>246</v>
      </c>
      <c r="I20" s="6" t="s">
        <v>242</v>
      </c>
      <c r="J20" s="5">
        <v>20</v>
      </c>
      <c r="K20" s="64"/>
      <c r="L20" s="10">
        <f t="shared" si="1"/>
        <v>0</v>
      </c>
    </row>
    <row r="21" s="1" customFormat="1" ht="14.1" customHeight="1" spans="1:12">
      <c r="A21" s="5"/>
      <c r="B21" s="38"/>
      <c r="C21" s="39"/>
      <c r="D21" s="41"/>
      <c r="E21" s="41"/>
      <c r="F21" s="41"/>
      <c r="G21" s="11" t="s">
        <v>217</v>
      </c>
      <c r="H21" s="38" t="s">
        <v>247</v>
      </c>
      <c r="I21" s="39" t="s">
        <v>232</v>
      </c>
      <c r="J21" s="62">
        <v>25</v>
      </c>
      <c r="K21" s="63"/>
      <c r="L21" s="10">
        <f t="shared" si="1"/>
        <v>0</v>
      </c>
    </row>
    <row r="22" s="1" customFormat="1" ht="14.1" customHeight="1" spans="1:12">
      <c r="A22" s="5"/>
      <c r="B22" s="38"/>
      <c r="C22" s="39"/>
      <c r="D22" s="41"/>
      <c r="E22" s="41"/>
      <c r="F22" s="41"/>
      <c r="G22" s="11" t="s">
        <v>179</v>
      </c>
      <c r="H22" s="38" t="s">
        <v>248</v>
      </c>
      <c r="I22" s="39" t="s">
        <v>232</v>
      </c>
      <c r="J22" s="62">
        <v>5</v>
      </c>
      <c r="K22" s="63"/>
      <c r="L22" s="10">
        <f t="shared" si="1"/>
        <v>0</v>
      </c>
    </row>
    <row r="23" s="1" customFormat="1" ht="14.1" customHeight="1" spans="1:12">
      <c r="A23" s="5"/>
      <c r="B23" s="38"/>
      <c r="C23" s="39"/>
      <c r="D23" s="41"/>
      <c r="E23" s="41"/>
      <c r="F23" s="41"/>
      <c r="G23" s="5">
        <v>512</v>
      </c>
      <c r="H23" s="38" t="s">
        <v>249</v>
      </c>
      <c r="I23" s="62" t="s">
        <v>98</v>
      </c>
      <c r="J23" s="62">
        <v>700</v>
      </c>
      <c r="K23" s="62"/>
      <c r="L23" s="10">
        <f t="shared" si="1"/>
        <v>0</v>
      </c>
    </row>
    <row r="24" s="1" customFormat="1" ht="14.1" customHeight="1" spans="1:12">
      <c r="A24" s="5"/>
      <c r="B24" s="38"/>
      <c r="C24" s="39"/>
      <c r="D24" s="41"/>
      <c r="E24" s="41"/>
      <c r="F24" s="41"/>
      <c r="G24" s="5" t="s">
        <v>250</v>
      </c>
      <c r="H24" s="7" t="s">
        <v>251</v>
      </c>
      <c r="I24" s="5" t="s">
        <v>98</v>
      </c>
      <c r="J24" s="5">
        <v>70</v>
      </c>
      <c r="K24" s="9"/>
      <c r="L24" s="10">
        <f t="shared" si="1"/>
        <v>0</v>
      </c>
    </row>
    <row r="25" s="1" customFormat="1" ht="14.1" customHeight="1" spans="1:12">
      <c r="A25" s="5"/>
      <c r="B25" s="38"/>
      <c r="C25" s="39"/>
      <c r="D25" s="41"/>
      <c r="E25" s="41"/>
      <c r="F25" s="41"/>
      <c r="G25" s="5" t="s">
        <v>252</v>
      </c>
      <c r="H25" s="42" t="s">
        <v>253</v>
      </c>
      <c r="I25" s="62" t="s">
        <v>98</v>
      </c>
      <c r="J25" s="62">
        <v>5</v>
      </c>
      <c r="K25" s="63"/>
      <c r="L25" s="10">
        <f t="shared" si="1"/>
        <v>0</v>
      </c>
    </row>
    <row r="26" s="1" customFormat="1" ht="14.1" customHeight="1" spans="1:12">
      <c r="A26" s="5"/>
      <c r="B26" s="38"/>
      <c r="C26" s="39"/>
      <c r="D26" s="41"/>
      <c r="E26" s="41"/>
      <c r="F26" s="41"/>
      <c r="G26" s="5">
        <v>513</v>
      </c>
      <c r="H26" s="7" t="s">
        <v>254</v>
      </c>
      <c r="I26" s="6" t="s">
        <v>255</v>
      </c>
      <c r="J26" s="62">
        <v>5</v>
      </c>
      <c r="K26" s="63"/>
      <c r="L26" s="10">
        <f t="shared" si="1"/>
        <v>0</v>
      </c>
    </row>
    <row r="27" s="1" customFormat="1" ht="14.1" customHeight="1" spans="1:12">
      <c r="A27" s="5"/>
      <c r="B27" s="38"/>
      <c r="C27" s="39"/>
      <c r="D27" s="41"/>
      <c r="E27" s="41"/>
      <c r="F27" s="41"/>
      <c r="G27" s="5">
        <v>514</v>
      </c>
      <c r="H27" s="7" t="s">
        <v>256</v>
      </c>
      <c r="I27" s="5"/>
      <c r="J27" s="62"/>
      <c r="K27" s="62"/>
      <c r="L27" s="10"/>
    </row>
    <row r="28" s="1" customFormat="1" ht="14.1" customHeight="1" spans="1:12">
      <c r="A28" s="5"/>
      <c r="B28" s="38"/>
      <c r="C28" s="39"/>
      <c r="D28" s="41"/>
      <c r="E28" s="41"/>
      <c r="F28" s="41"/>
      <c r="G28" s="11" t="s">
        <v>77</v>
      </c>
      <c r="H28" s="7" t="s">
        <v>257</v>
      </c>
      <c r="I28" s="6" t="s">
        <v>242</v>
      </c>
      <c r="J28" s="8">
        <v>40</v>
      </c>
      <c r="K28" s="9"/>
      <c r="L28" s="10">
        <f t="shared" si="1"/>
        <v>0</v>
      </c>
    </row>
    <row r="29" s="1" customFormat="1" ht="14.1" customHeight="1" spans="1:12">
      <c r="A29" s="5"/>
      <c r="B29" s="38"/>
      <c r="C29" s="39"/>
      <c r="D29" s="41"/>
      <c r="E29" s="41"/>
      <c r="F29" s="41"/>
      <c r="G29" s="11" t="s">
        <v>79</v>
      </c>
      <c r="H29" s="7" t="s">
        <v>258</v>
      </c>
      <c r="I29" s="6" t="s">
        <v>232</v>
      </c>
      <c r="J29" s="62">
        <v>20</v>
      </c>
      <c r="K29" s="63"/>
      <c r="L29" s="10">
        <f t="shared" si="1"/>
        <v>0</v>
      </c>
    </row>
    <row r="30" s="1" customFormat="1" ht="14.1" customHeight="1" spans="1:12">
      <c r="A30" s="5"/>
      <c r="B30" s="38"/>
      <c r="C30" s="39"/>
      <c r="D30" s="41"/>
      <c r="E30" s="41"/>
      <c r="F30" s="41"/>
      <c r="G30" s="43" t="s">
        <v>259</v>
      </c>
      <c r="H30" s="7" t="s">
        <v>260</v>
      </c>
      <c r="I30" s="6" t="s">
        <v>124</v>
      </c>
      <c r="J30" s="5">
        <v>10</v>
      </c>
      <c r="K30" s="9"/>
      <c r="L30" s="10">
        <f t="shared" si="1"/>
        <v>0</v>
      </c>
    </row>
    <row r="31" s="1" customFormat="1" ht="14.1" customHeight="1" spans="1:12">
      <c r="A31" s="5"/>
      <c r="B31" s="38"/>
      <c r="C31" s="39"/>
      <c r="D31" s="41"/>
      <c r="E31" s="41"/>
      <c r="F31" s="41"/>
      <c r="G31" s="43" t="s">
        <v>261</v>
      </c>
      <c r="H31" s="7" t="s">
        <v>262</v>
      </c>
      <c r="I31" s="6" t="s">
        <v>124</v>
      </c>
      <c r="J31" s="5">
        <v>5</v>
      </c>
      <c r="K31" s="9"/>
      <c r="L31" s="10">
        <f t="shared" si="1"/>
        <v>0</v>
      </c>
    </row>
    <row r="32" s="1" customFormat="1" ht="14.1" customHeight="1" spans="1:12">
      <c r="A32" s="5"/>
      <c r="B32" s="38"/>
      <c r="C32" s="39"/>
      <c r="D32" s="41"/>
      <c r="E32" s="41"/>
      <c r="F32" s="41"/>
      <c r="G32" s="43" t="s">
        <v>263</v>
      </c>
      <c r="H32" s="38" t="s">
        <v>264</v>
      </c>
      <c r="I32" s="39" t="s">
        <v>242</v>
      </c>
      <c r="J32" s="62">
        <v>20</v>
      </c>
      <c r="K32" s="63"/>
      <c r="L32" s="10">
        <f t="shared" si="1"/>
        <v>0</v>
      </c>
    </row>
    <row r="33" s="1" customFormat="1" ht="14.1" customHeight="1" spans="1:12">
      <c r="A33" s="5"/>
      <c r="B33" s="38"/>
      <c r="C33" s="39"/>
      <c r="D33" s="41"/>
      <c r="E33" s="41"/>
      <c r="F33" s="41"/>
      <c r="G33" s="43" t="s">
        <v>265</v>
      </c>
      <c r="H33" s="38" t="s">
        <v>264</v>
      </c>
      <c r="I33" s="39" t="s">
        <v>242</v>
      </c>
      <c r="J33" s="62">
        <v>20</v>
      </c>
      <c r="K33" s="63"/>
      <c r="L33" s="10">
        <f t="shared" si="1"/>
        <v>0</v>
      </c>
    </row>
    <row r="34" s="1" customFormat="1" ht="14.1" customHeight="1" spans="1:12">
      <c r="A34" s="5"/>
      <c r="B34" s="38"/>
      <c r="C34" s="39"/>
      <c r="D34" s="41"/>
      <c r="E34" s="41"/>
      <c r="F34" s="41"/>
      <c r="G34" s="43" t="s">
        <v>266</v>
      </c>
      <c r="H34" s="44" t="s">
        <v>267</v>
      </c>
      <c r="I34" s="65" t="s">
        <v>232</v>
      </c>
      <c r="J34" s="66">
        <v>10</v>
      </c>
      <c r="K34" s="67"/>
      <c r="L34" s="10">
        <f t="shared" si="1"/>
        <v>0</v>
      </c>
    </row>
    <row r="35" s="1" customFormat="1" ht="14.1" customHeight="1" spans="1:12">
      <c r="A35" s="5"/>
      <c r="B35" s="38"/>
      <c r="C35" s="39"/>
      <c r="D35" s="41"/>
      <c r="E35" s="41"/>
      <c r="F35" s="41"/>
      <c r="G35" s="43" t="s">
        <v>266</v>
      </c>
      <c r="H35" s="38" t="s">
        <v>268</v>
      </c>
      <c r="I35" s="62" t="s">
        <v>98</v>
      </c>
      <c r="J35" s="62">
        <v>1</v>
      </c>
      <c r="K35" s="63"/>
      <c r="L35" s="10">
        <f t="shared" si="1"/>
        <v>0</v>
      </c>
    </row>
    <row r="36" s="1" customFormat="1" ht="14.1" customHeight="1" spans="1:12">
      <c r="A36" s="5"/>
      <c r="B36" s="38"/>
      <c r="C36" s="39"/>
      <c r="D36" s="41"/>
      <c r="E36" s="41"/>
      <c r="F36" s="41"/>
      <c r="G36" s="43" t="s">
        <v>269</v>
      </c>
      <c r="H36" s="45" t="s">
        <v>270</v>
      </c>
      <c r="I36" s="68" t="s">
        <v>232</v>
      </c>
      <c r="J36" s="69">
        <v>20</v>
      </c>
      <c r="K36" s="70"/>
      <c r="L36" s="10">
        <f t="shared" si="1"/>
        <v>0</v>
      </c>
    </row>
    <row r="37" s="1" customFormat="1" ht="14.1" customHeight="1" spans="1:12">
      <c r="A37" s="5"/>
      <c r="B37" s="38"/>
      <c r="C37" s="39"/>
      <c r="D37" s="41"/>
      <c r="E37" s="41"/>
      <c r="F37" s="41"/>
      <c r="G37" s="43"/>
      <c r="H37" s="46"/>
      <c r="I37" s="62"/>
      <c r="J37" s="62"/>
      <c r="K37" s="62"/>
      <c r="L37" s="62"/>
    </row>
    <row r="38" s="1" customFormat="1" ht="14.1" customHeight="1" spans="1:12">
      <c r="A38" s="5"/>
      <c r="B38" s="38"/>
      <c r="C38" s="39"/>
      <c r="D38" s="41"/>
      <c r="E38" s="41"/>
      <c r="F38" s="41"/>
      <c r="G38" s="43"/>
      <c r="H38" s="46"/>
      <c r="I38" s="62"/>
      <c r="J38" s="62"/>
      <c r="K38" s="62"/>
      <c r="L38" s="62"/>
    </row>
    <row r="39" s="1" customFormat="1" ht="14.1" customHeight="1" spans="1:12">
      <c r="A39" s="37"/>
      <c r="B39" s="47"/>
      <c r="C39" s="48"/>
      <c r="D39" s="49"/>
      <c r="E39" s="49"/>
      <c r="F39" s="49"/>
      <c r="G39" s="50"/>
      <c r="H39" s="51"/>
      <c r="I39" s="71"/>
      <c r="J39" s="71"/>
      <c r="K39" s="71"/>
      <c r="L39" s="71"/>
    </row>
    <row r="40" s="1" customFormat="1" ht="14.1" customHeight="1" spans="1:12">
      <c r="A40" s="37"/>
      <c r="B40" s="47"/>
      <c r="C40" s="48"/>
      <c r="D40" s="49"/>
      <c r="E40" s="49"/>
      <c r="F40" s="49"/>
      <c r="G40" s="50"/>
      <c r="H40" s="51"/>
      <c r="I40" s="71"/>
      <c r="J40" s="71"/>
      <c r="K40" s="71"/>
      <c r="L40" s="71"/>
    </row>
    <row r="41" s="1" customFormat="1" ht="14.1" customHeight="1" spans="1:12">
      <c r="A41" s="37"/>
      <c r="B41" s="47"/>
      <c r="C41" s="48"/>
      <c r="D41" s="49"/>
      <c r="E41" s="49"/>
      <c r="F41" s="49"/>
      <c r="G41" s="50"/>
      <c r="H41" s="51"/>
      <c r="I41" s="71"/>
      <c r="J41" s="72"/>
      <c r="K41" s="72"/>
      <c r="L41" s="71"/>
    </row>
    <row r="42" s="1" customFormat="1" ht="14.1" customHeight="1" spans="1:12">
      <c r="A42" s="37"/>
      <c r="B42" s="47"/>
      <c r="C42" s="48"/>
      <c r="D42" s="49"/>
      <c r="E42" s="49"/>
      <c r="F42" s="49"/>
      <c r="G42" s="50"/>
      <c r="H42" s="51"/>
      <c r="I42" s="71"/>
      <c r="J42" s="72"/>
      <c r="K42" s="72"/>
      <c r="L42" s="71"/>
    </row>
    <row r="43" s="1" customFormat="1" ht="14.1" customHeight="1" spans="1:12">
      <c r="A43" s="37"/>
      <c r="B43" s="47"/>
      <c r="C43" s="48"/>
      <c r="D43" s="49"/>
      <c r="E43" s="49"/>
      <c r="F43" s="49"/>
      <c r="G43" s="50"/>
      <c r="H43" s="51"/>
      <c r="I43" s="71"/>
      <c r="J43" s="72"/>
      <c r="K43" s="72"/>
      <c r="L43" s="71"/>
    </row>
    <row r="44" s="1" customFormat="1" ht="14.1" customHeight="1" spans="1:12">
      <c r="A44" s="37"/>
      <c r="B44" s="47"/>
      <c r="C44" s="48"/>
      <c r="D44" s="49"/>
      <c r="E44" s="49"/>
      <c r="F44" s="49"/>
      <c r="G44" s="50"/>
      <c r="H44" s="51"/>
      <c r="I44" s="71"/>
      <c r="J44" s="72"/>
      <c r="K44" s="72"/>
      <c r="L44" s="71"/>
    </row>
    <row r="45" s="1" customFormat="1" ht="14.1" customHeight="1" spans="1:12">
      <c r="A45" s="37"/>
      <c r="B45" s="47"/>
      <c r="C45" s="48"/>
      <c r="D45" s="49"/>
      <c r="E45" s="49"/>
      <c r="F45" s="49"/>
      <c r="G45" s="50"/>
      <c r="H45" s="52"/>
      <c r="I45" s="73"/>
      <c r="J45" s="74"/>
      <c r="K45" s="74"/>
      <c r="L45" s="71"/>
    </row>
    <row r="46" s="1" customFormat="1" ht="14.1" customHeight="1" spans="1:12">
      <c r="A46" s="37"/>
      <c r="B46" s="47"/>
      <c r="C46" s="48"/>
      <c r="D46" s="49"/>
      <c r="E46" s="49"/>
      <c r="F46" s="49"/>
      <c r="G46" s="53"/>
      <c r="H46" s="52"/>
      <c r="I46" s="73"/>
      <c r="J46" s="74"/>
      <c r="K46" s="74"/>
      <c r="L46" s="71"/>
    </row>
    <row r="47" s="1" customFormat="1" ht="14.1" customHeight="1" spans="1:12">
      <c r="A47" s="37"/>
      <c r="B47" s="47"/>
      <c r="C47" s="48"/>
      <c r="D47" s="49"/>
      <c r="E47" s="49"/>
      <c r="F47" s="49"/>
      <c r="G47" s="54"/>
      <c r="H47" s="55"/>
      <c r="I47" s="37"/>
      <c r="J47" s="37"/>
      <c r="K47" s="75"/>
      <c r="L47" s="76"/>
    </row>
    <row r="48" s="1" customFormat="1" ht="14.1" customHeight="1" spans="1:12">
      <c r="A48" s="37"/>
      <c r="B48" s="47"/>
      <c r="C48" s="48"/>
      <c r="D48" s="49"/>
      <c r="E48" s="49"/>
      <c r="F48" s="49"/>
      <c r="G48" s="54"/>
      <c r="H48" s="56"/>
      <c r="I48" s="77"/>
      <c r="J48" s="71"/>
      <c r="K48" s="71"/>
      <c r="L48" s="76"/>
    </row>
    <row r="49" s="1" customFormat="1" ht="14.1" customHeight="1" spans="1:12">
      <c r="A49" s="37"/>
      <c r="B49" s="47"/>
      <c r="C49" s="48"/>
      <c r="D49" s="49"/>
      <c r="E49" s="49"/>
      <c r="F49" s="49"/>
      <c r="G49" s="54"/>
      <c r="H49" s="57"/>
      <c r="I49" s="78"/>
      <c r="J49" s="78"/>
      <c r="K49" s="78"/>
      <c r="L49" s="76"/>
    </row>
    <row r="50" s="1" customFormat="1" ht="14.1" customHeight="1" spans="1:12">
      <c r="A50" s="37"/>
      <c r="B50" s="47"/>
      <c r="C50" s="48"/>
      <c r="D50" s="49"/>
      <c r="E50" s="49"/>
      <c r="F50" s="49"/>
      <c r="G50" s="54"/>
      <c r="H50" s="57"/>
      <c r="I50" s="78"/>
      <c r="J50" s="78"/>
      <c r="K50" s="78"/>
      <c r="L50" s="76"/>
    </row>
    <row r="51" s="1" customFormat="1" ht="14.1" customHeight="1" spans="1:12">
      <c r="A51" s="37"/>
      <c r="B51" s="47"/>
      <c r="C51" s="48"/>
      <c r="D51" s="49"/>
      <c r="E51" s="49"/>
      <c r="F51" s="49"/>
      <c r="G51" s="54"/>
      <c r="H51" s="56"/>
      <c r="I51" s="77"/>
      <c r="J51" s="77"/>
      <c r="K51" s="77"/>
      <c r="L51" s="71"/>
    </row>
    <row r="52" s="1" customFormat="1" ht="14.1" customHeight="1" spans="1:12">
      <c r="A52" s="28" t="s">
        <v>271</v>
      </c>
      <c r="B52" s="28"/>
      <c r="C52" s="28"/>
      <c r="D52" s="28"/>
      <c r="E52" s="28"/>
      <c r="F52" s="29">
        <f>SUM(F6:F51)</f>
        <v>0</v>
      </c>
      <c r="G52" s="28" t="s">
        <v>272</v>
      </c>
      <c r="H52" s="28"/>
      <c r="I52" s="28"/>
      <c r="J52" s="28"/>
      <c r="K52" s="28"/>
      <c r="L52" s="29">
        <f>SUM(L6:L51)</f>
        <v>0</v>
      </c>
    </row>
    <row r="53" s="1" customFormat="1" ht="24.95" customHeight="1" spans="7:12">
      <c r="G53" s="58"/>
      <c r="H53" s="58"/>
      <c r="I53" s="58"/>
      <c r="J53" s="58"/>
      <c r="K53" s="58"/>
      <c r="L53" s="58"/>
    </row>
    <row r="54" s="1" customFormat="1" ht="24.95" customHeight="1" spans="2:12">
      <c r="B54" s="59"/>
      <c r="C54" s="32"/>
      <c r="D54" s="32"/>
      <c r="E54" s="35"/>
      <c r="F54" s="33"/>
      <c r="G54" s="60"/>
      <c r="H54" s="60"/>
      <c r="I54" s="32"/>
      <c r="J54" s="30"/>
      <c r="K54" s="32"/>
      <c r="L54" s="32"/>
    </row>
    <row r="55" s="1" customFormat="1" ht="24.95" customHeight="1" spans="1:12">
      <c r="A55" s="2"/>
      <c r="B55" s="30"/>
      <c r="C55" s="32"/>
      <c r="D55" s="32"/>
      <c r="E55" s="35"/>
      <c r="F55" s="33"/>
      <c r="G55" s="60"/>
      <c r="H55" s="60"/>
      <c r="I55" s="32"/>
      <c r="J55" s="30"/>
      <c r="K55" s="32"/>
      <c r="L55" s="32"/>
    </row>
    <row r="56" s="1" customFormat="1" ht="24.95" customHeight="1" spans="1:12">
      <c r="A56" s="2"/>
      <c r="B56" s="30"/>
      <c r="C56" s="34"/>
      <c r="D56" s="32"/>
      <c r="E56" s="35"/>
      <c r="F56" s="33"/>
      <c r="G56" s="60"/>
      <c r="H56" s="60"/>
      <c r="I56" s="32"/>
      <c r="J56" s="30"/>
      <c r="K56" s="34"/>
      <c r="L56" s="32"/>
    </row>
    <row r="57" ht="20.1" customHeight="1" spans="2:12">
      <c r="B57" s="30"/>
      <c r="C57" s="34"/>
      <c r="D57" s="32"/>
      <c r="E57" s="35"/>
      <c r="F57" s="33"/>
      <c r="G57" s="61"/>
      <c r="H57" s="61"/>
      <c r="I57" s="32"/>
      <c r="J57" s="30"/>
      <c r="K57" s="34"/>
      <c r="L57" s="32"/>
    </row>
    <row r="58" ht="18" customHeight="1" spans="2:12">
      <c r="B58" s="30"/>
      <c r="C58" s="34"/>
      <c r="D58" s="32"/>
      <c r="E58" s="35"/>
      <c r="F58" s="33"/>
      <c r="G58" s="61"/>
      <c r="H58" s="61"/>
      <c r="I58" s="32"/>
      <c r="J58" s="30"/>
      <c r="K58" s="34"/>
      <c r="L58" s="33"/>
    </row>
    <row r="59" ht="15" customHeight="1" spans="2:12">
      <c r="B59" s="30"/>
      <c r="C59" s="34"/>
      <c r="D59" s="32"/>
      <c r="E59" s="35"/>
      <c r="F59" s="33"/>
      <c r="I59" s="32"/>
      <c r="J59" s="30"/>
      <c r="K59" s="34"/>
      <c r="L59" s="33"/>
    </row>
    <row r="60" spans="2:12">
      <c r="B60" s="30"/>
      <c r="C60" s="34"/>
      <c r="D60" s="33"/>
      <c r="E60" s="35"/>
      <c r="F60" s="33"/>
      <c r="I60" s="32"/>
      <c r="J60" s="30"/>
      <c r="K60" s="34"/>
      <c r="L60" s="33"/>
    </row>
    <row r="61" spans="2:12">
      <c r="B61" s="30"/>
      <c r="C61" s="34"/>
      <c r="D61" s="33"/>
      <c r="E61" s="35"/>
      <c r="F61" s="33"/>
      <c r="I61" s="32"/>
      <c r="J61" s="30"/>
      <c r="K61" s="34"/>
      <c r="L61" s="33"/>
    </row>
    <row r="62" spans="2:12">
      <c r="B62" s="30"/>
      <c r="C62" s="34"/>
      <c r="D62" s="33"/>
      <c r="E62" s="35"/>
      <c r="F62" s="33"/>
      <c r="I62" s="32"/>
      <c r="J62" s="30"/>
      <c r="K62" s="32"/>
      <c r="L62" s="33"/>
    </row>
    <row r="63" spans="2:12">
      <c r="B63" s="30"/>
      <c r="C63" s="34"/>
      <c r="D63" s="33"/>
      <c r="E63" s="35"/>
      <c r="F63" s="33"/>
      <c r="I63" s="32"/>
      <c r="J63" s="30"/>
      <c r="K63" s="32"/>
      <c r="L63" s="33"/>
    </row>
    <row r="64" spans="2:12">
      <c r="B64" s="30"/>
      <c r="C64" s="32"/>
      <c r="D64" s="33"/>
      <c r="E64" s="35"/>
      <c r="F64" s="33"/>
      <c r="I64" s="32"/>
      <c r="J64" s="30"/>
      <c r="K64" s="32"/>
      <c r="L64" s="32"/>
    </row>
    <row r="65" spans="2:6">
      <c r="B65" s="30"/>
      <c r="C65" s="32"/>
      <c r="D65" s="33"/>
      <c r="E65" s="35"/>
      <c r="F65" s="33"/>
    </row>
    <row r="66" spans="2:6">
      <c r="B66" s="30"/>
      <c r="C66" s="32"/>
      <c r="D66" s="32"/>
      <c r="E66" s="35"/>
      <c r="F66" s="33"/>
    </row>
  </sheetData>
  <sheetProtection algorithmName="SHA-512" hashValue="L2t20jCyKI8Mvt+tvhNoIK1Iom6OUGsA4x/qgJYxhdOh7sXujtT+leFM+BHb9wuoGrDDg2b4/+yWj2zEHGyYEA==" saltValue="H0CyUQT49Kh505uUHNujjg==" spinCount="100000" sheet="1" objects="1"/>
  <protectedRanges>
    <protectedRange sqref="E6:E10 K7:K36" name="区域1"/>
  </protectedRanges>
  <mergeCells count="10">
    <mergeCell ref="A1:F1"/>
    <mergeCell ref="G1:L1"/>
    <mergeCell ref="A2:F2"/>
    <mergeCell ref="G2:L2"/>
    <mergeCell ref="A3:F3"/>
    <mergeCell ref="G3:L3"/>
    <mergeCell ref="A4:F4"/>
    <mergeCell ref="G4:L4"/>
    <mergeCell ref="A52:E52"/>
    <mergeCell ref="G52:K52"/>
  </mergeCells>
  <conditionalFormatting sqref="H35">
    <cfRule type="cellIs" dxfId="0" priority="5" stopIfTrue="1" operator="equal">
      <formula>0</formula>
    </cfRule>
  </conditionalFormatting>
  <conditionalFormatting sqref="F54:F66">
    <cfRule type="cellIs" dxfId="0" priority="21" stopIfTrue="1" operator="equal">
      <formula>0</formula>
    </cfRule>
  </conditionalFormatting>
  <conditionalFormatting sqref="H25:H26">
    <cfRule type="cellIs" dxfId="0" priority="9" stopIfTrue="1" operator="equal">
      <formula>0</formula>
    </cfRule>
  </conditionalFormatting>
  <conditionalFormatting sqref="H32:I34">
    <cfRule type="cellIs" dxfId="0" priority="6" stopIfTrue="1" operator="equal">
      <formula>0</formula>
    </cfRule>
  </conditionalFormatting>
  <printOptions horizontalCentered="1"/>
  <pageMargins left="0.393055555555556" right="0.393055555555556" top="0.786805555555556" bottom="0.590277777777778" header="0.511805555555556" footer="0.511805555555556"/>
  <pageSetup paperSize="9" orientation="portrait" horizontalDpi="600"/>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31"/>
  <sheetViews>
    <sheetView view="pageBreakPreview" zoomScaleNormal="100" topLeftCell="A10" workbookViewId="0">
      <selection activeCell="H24" sqref="H24"/>
    </sheetView>
  </sheetViews>
  <sheetFormatPr defaultColWidth="9" defaultRowHeight="15.6"/>
  <cols>
    <col min="1" max="1" width="7.12962962962963" style="2" customWidth="1"/>
    <col min="2" max="2" width="29.1296296296296" style="2" customWidth="1"/>
    <col min="3" max="3" width="11.3796296296296" style="2" customWidth="1"/>
    <col min="4" max="6" width="12.7777777777778" style="2" customWidth="1"/>
    <col min="7" max="7" width="7.62962962962963" style="2" customWidth="1"/>
    <col min="8" max="8" width="34.8796296296296" style="2" customWidth="1"/>
    <col min="9" max="9" width="10.1296296296296" style="2" customWidth="1"/>
    <col min="10" max="12" width="12.7777777777778" style="2" customWidth="1"/>
    <col min="13" max="16384" width="9" style="2"/>
  </cols>
  <sheetData>
    <row r="1" s="1" customFormat="1" ht="24.95" customHeight="1" spans="1:12">
      <c r="A1" s="3" t="s">
        <v>51</v>
      </c>
      <c r="B1" s="3"/>
      <c r="C1" s="3"/>
      <c r="D1" s="3"/>
      <c r="E1" s="3"/>
      <c r="F1" s="3"/>
      <c r="G1" s="3" t="s">
        <v>51</v>
      </c>
      <c r="H1" s="3"/>
      <c r="I1" s="3"/>
      <c r="J1" s="3"/>
      <c r="K1" s="3"/>
      <c r="L1" s="3"/>
    </row>
    <row r="2" s="1" customFormat="1" ht="24.95" customHeight="1" spans="1:12">
      <c r="A2" s="4" t="s">
        <v>202</v>
      </c>
      <c r="B2" s="4"/>
      <c r="C2" s="4"/>
      <c r="D2" s="4"/>
      <c r="E2" s="4"/>
      <c r="F2" s="4"/>
      <c r="G2" s="4" t="s">
        <v>221</v>
      </c>
      <c r="H2" s="4"/>
      <c r="I2" s="4"/>
      <c r="J2" s="4"/>
      <c r="K2" s="4"/>
      <c r="L2" s="4"/>
    </row>
    <row r="3" s="1" customFormat="1" ht="24.95" customHeight="1" spans="1:12">
      <c r="A3" s="5" t="s">
        <v>273</v>
      </c>
      <c r="B3" s="5"/>
      <c r="C3" s="5"/>
      <c r="D3" s="5"/>
      <c r="E3" s="5"/>
      <c r="F3" s="5"/>
      <c r="G3" s="5" t="s">
        <v>273</v>
      </c>
      <c r="H3" s="5"/>
      <c r="I3" s="5"/>
      <c r="J3" s="5"/>
      <c r="K3" s="5"/>
      <c r="L3" s="5"/>
    </row>
    <row r="4" s="1" customFormat="1" ht="24.95" customHeight="1" spans="1:12">
      <c r="A4" s="6" t="s">
        <v>88</v>
      </c>
      <c r="B4" s="5"/>
      <c r="C4" s="5"/>
      <c r="D4" s="5"/>
      <c r="E4" s="5"/>
      <c r="F4" s="5"/>
      <c r="G4" s="6" t="s">
        <v>89</v>
      </c>
      <c r="H4" s="5"/>
      <c r="I4" s="5"/>
      <c r="J4" s="5"/>
      <c r="K4" s="5"/>
      <c r="L4" s="5"/>
    </row>
    <row r="5" s="1" customFormat="1" ht="24.95" customHeight="1" spans="1:12">
      <c r="A5" s="6" t="s">
        <v>90</v>
      </c>
      <c r="B5" s="6" t="s">
        <v>91</v>
      </c>
      <c r="C5" s="6" t="s">
        <v>92</v>
      </c>
      <c r="D5" s="6" t="s">
        <v>93</v>
      </c>
      <c r="E5" s="6" t="s">
        <v>94</v>
      </c>
      <c r="F5" s="6" t="s">
        <v>95</v>
      </c>
      <c r="G5" s="6" t="s">
        <v>90</v>
      </c>
      <c r="H5" s="6" t="s">
        <v>91</v>
      </c>
      <c r="I5" s="6" t="s">
        <v>92</v>
      </c>
      <c r="J5" s="6" t="s">
        <v>93</v>
      </c>
      <c r="K5" s="6" t="s">
        <v>94</v>
      </c>
      <c r="L5" s="6" t="s">
        <v>95</v>
      </c>
    </row>
    <row r="6" s="1" customFormat="1" ht="24.95" customHeight="1" spans="1:12">
      <c r="A6" s="5">
        <v>601</v>
      </c>
      <c r="B6" s="7" t="s">
        <v>274</v>
      </c>
      <c r="C6" s="6"/>
      <c r="D6" s="5"/>
      <c r="E6" s="5"/>
      <c r="F6" s="8"/>
      <c r="G6" s="5">
        <v>622</v>
      </c>
      <c r="H6" s="7" t="s">
        <v>275</v>
      </c>
      <c r="I6" s="5" t="s">
        <v>98</v>
      </c>
      <c r="J6" s="5">
        <v>800</v>
      </c>
      <c r="K6" s="9"/>
      <c r="L6" s="10">
        <f t="shared" ref="L6:L11" si="0">IF(J6="","",ROUND(J6*K6,0))</f>
        <v>0</v>
      </c>
    </row>
    <row r="7" s="1" customFormat="1" ht="24.95" customHeight="1" spans="1:12">
      <c r="A7" s="5" t="s">
        <v>276</v>
      </c>
      <c r="B7" s="7" t="s">
        <v>277</v>
      </c>
      <c r="C7" s="6" t="s">
        <v>278</v>
      </c>
      <c r="D7" s="8">
        <f>8766*7*0.6</f>
        <v>36817.2</v>
      </c>
      <c r="E7" s="9"/>
      <c r="F7" s="10">
        <f t="shared" ref="F7:F9" si="1">IF(D7="","",ROUND(D7*E7,0))</f>
        <v>0</v>
      </c>
      <c r="G7" s="5">
        <v>623</v>
      </c>
      <c r="H7" s="7" t="s">
        <v>279</v>
      </c>
      <c r="I7" s="5" t="s">
        <v>98</v>
      </c>
      <c r="J7" s="5">
        <v>400</v>
      </c>
      <c r="K7" s="9"/>
      <c r="L7" s="10">
        <f t="shared" si="0"/>
        <v>0</v>
      </c>
    </row>
    <row r="8" s="1" customFormat="1" ht="24.95" customHeight="1" spans="1:12">
      <c r="A8" s="5" t="s">
        <v>280</v>
      </c>
      <c r="B8" s="7" t="s">
        <v>281</v>
      </c>
      <c r="C8" s="6" t="s">
        <v>278</v>
      </c>
      <c r="D8" s="8">
        <f>14399*7*0.6</f>
        <v>60475.8</v>
      </c>
      <c r="E8" s="9"/>
      <c r="F8" s="10">
        <f t="shared" si="1"/>
        <v>0</v>
      </c>
      <c r="G8" s="5">
        <v>624</v>
      </c>
      <c r="H8" s="7" t="s">
        <v>282</v>
      </c>
      <c r="I8" s="6"/>
      <c r="J8" s="5"/>
      <c r="K8" s="13"/>
      <c r="L8" s="8" t="str">
        <f t="shared" si="0"/>
        <v/>
      </c>
    </row>
    <row r="9" s="1" customFormat="1" ht="24.95" customHeight="1" spans="1:12">
      <c r="A9" s="5" t="s">
        <v>283</v>
      </c>
      <c r="B9" s="7" t="s">
        <v>284</v>
      </c>
      <c r="C9" s="6" t="s">
        <v>278</v>
      </c>
      <c r="D9" s="8">
        <f>34392*7*0.5</f>
        <v>120372</v>
      </c>
      <c r="E9" s="9"/>
      <c r="F9" s="10">
        <f t="shared" si="1"/>
        <v>0</v>
      </c>
      <c r="G9" s="11" t="s">
        <v>77</v>
      </c>
      <c r="H9" s="12" t="s">
        <v>285</v>
      </c>
      <c r="I9" s="22" t="s">
        <v>278</v>
      </c>
      <c r="J9" s="24">
        <v>150</v>
      </c>
      <c r="K9" s="23"/>
      <c r="L9" s="10">
        <f t="shared" si="0"/>
        <v>0</v>
      </c>
    </row>
    <row r="10" s="1" customFormat="1" ht="24.95" customHeight="1" spans="1:12">
      <c r="A10" s="5">
        <v>602</v>
      </c>
      <c r="B10" s="7" t="s">
        <v>286</v>
      </c>
      <c r="C10" s="6"/>
      <c r="D10" s="8"/>
      <c r="E10" s="13"/>
      <c r="F10" s="10" t="str">
        <f t="shared" ref="F8:F22" si="2">IF(D10="","",ROUND(D10*E10,0))</f>
        <v/>
      </c>
      <c r="G10" s="11" t="s">
        <v>79</v>
      </c>
      <c r="H10" s="12" t="s">
        <v>287</v>
      </c>
      <c r="I10" s="22" t="s">
        <v>278</v>
      </c>
      <c r="J10" s="24">
        <v>40</v>
      </c>
      <c r="K10" s="23"/>
      <c r="L10" s="10">
        <f t="shared" si="0"/>
        <v>0</v>
      </c>
    </row>
    <row r="11" s="1" customFormat="1" ht="24.95" customHeight="1" spans="1:12">
      <c r="A11" s="14" t="s">
        <v>288</v>
      </c>
      <c r="B11" s="15" t="s">
        <v>289</v>
      </c>
      <c r="C11" s="6" t="s">
        <v>278</v>
      </c>
      <c r="D11" s="8">
        <v>88507</v>
      </c>
      <c r="E11" s="9"/>
      <c r="F11" s="10">
        <f t="shared" si="2"/>
        <v>0</v>
      </c>
      <c r="G11" s="5" t="s">
        <v>290</v>
      </c>
      <c r="H11" s="7" t="s">
        <v>291</v>
      </c>
      <c r="I11" s="6" t="s">
        <v>232</v>
      </c>
      <c r="J11" s="5">
        <v>80</v>
      </c>
      <c r="K11" s="9"/>
      <c r="L11" s="10">
        <f t="shared" si="0"/>
        <v>0</v>
      </c>
    </row>
    <row r="12" s="1" customFormat="1" ht="24.95" customHeight="1" spans="1:12">
      <c r="A12" s="14" t="s">
        <v>292</v>
      </c>
      <c r="B12" s="15" t="s">
        <v>293</v>
      </c>
      <c r="C12" s="5" t="s">
        <v>98</v>
      </c>
      <c r="D12" s="8">
        <v>72100</v>
      </c>
      <c r="E12" s="16"/>
      <c r="F12" s="10">
        <f t="shared" si="2"/>
        <v>0</v>
      </c>
      <c r="G12" s="5">
        <v>625</v>
      </c>
      <c r="H12" s="17" t="s">
        <v>294</v>
      </c>
      <c r="I12" s="25"/>
      <c r="J12" s="25"/>
      <c r="K12" s="25"/>
      <c r="L12" s="8" t="str">
        <f t="shared" ref="L12:L26" si="3">IF(J12="","",ROUND(J12*K12,0))</f>
        <v/>
      </c>
    </row>
    <row r="13" s="1" customFormat="1" ht="24.95" customHeight="1" spans="1:12">
      <c r="A13" s="14" t="s">
        <v>295</v>
      </c>
      <c r="B13" s="15" t="s">
        <v>296</v>
      </c>
      <c r="C13" s="5" t="s">
        <v>98</v>
      </c>
      <c r="D13" s="8">
        <v>59166</v>
      </c>
      <c r="E13" s="16"/>
      <c r="F13" s="10">
        <f t="shared" si="2"/>
        <v>0</v>
      </c>
      <c r="G13" s="11" t="s">
        <v>77</v>
      </c>
      <c r="H13" s="7" t="s">
        <v>297</v>
      </c>
      <c r="I13" s="6" t="s">
        <v>278</v>
      </c>
      <c r="J13" s="5">
        <v>25000</v>
      </c>
      <c r="K13" s="9"/>
      <c r="L13" s="10">
        <f t="shared" si="3"/>
        <v>0</v>
      </c>
    </row>
    <row r="14" s="1" customFormat="1" ht="24.95" customHeight="1" spans="1:12">
      <c r="A14" s="14">
        <v>603</v>
      </c>
      <c r="B14" s="15" t="s">
        <v>298</v>
      </c>
      <c r="C14" s="6"/>
      <c r="D14" s="8"/>
      <c r="E14" s="18"/>
      <c r="F14" s="10" t="str">
        <f t="shared" si="2"/>
        <v/>
      </c>
      <c r="G14" s="11" t="s">
        <v>79</v>
      </c>
      <c r="H14" s="7" t="s">
        <v>299</v>
      </c>
      <c r="I14" s="6" t="s">
        <v>278</v>
      </c>
      <c r="J14" s="5">
        <v>18000</v>
      </c>
      <c r="K14" s="9"/>
      <c r="L14" s="10">
        <f t="shared" si="3"/>
        <v>0</v>
      </c>
    </row>
    <row r="15" s="1" customFormat="1" ht="24.95" customHeight="1" spans="1:12">
      <c r="A15" s="14" t="s">
        <v>300</v>
      </c>
      <c r="B15" s="7" t="s">
        <v>277</v>
      </c>
      <c r="C15" s="6" t="s">
        <v>278</v>
      </c>
      <c r="D15" s="8">
        <v>8766</v>
      </c>
      <c r="E15" s="16"/>
      <c r="F15" s="10">
        <f t="shared" si="2"/>
        <v>0</v>
      </c>
      <c r="G15" s="11" t="s">
        <v>81</v>
      </c>
      <c r="H15" s="7" t="s">
        <v>301</v>
      </c>
      <c r="I15" s="5" t="s">
        <v>98</v>
      </c>
      <c r="J15" s="5">
        <v>77000</v>
      </c>
      <c r="K15" s="9"/>
      <c r="L15" s="10">
        <f t="shared" si="3"/>
        <v>0</v>
      </c>
    </row>
    <row r="16" s="1" customFormat="1" ht="24.95" customHeight="1" spans="1:12">
      <c r="A16" s="14" t="s">
        <v>302</v>
      </c>
      <c r="B16" s="7" t="s">
        <v>281</v>
      </c>
      <c r="C16" s="6" t="s">
        <v>278</v>
      </c>
      <c r="D16" s="8">
        <v>14399</v>
      </c>
      <c r="E16" s="16"/>
      <c r="F16" s="10">
        <f t="shared" si="2"/>
        <v>0</v>
      </c>
      <c r="G16" s="5">
        <v>626</v>
      </c>
      <c r="H16" s="19" t="s">
        <v>303</v>
      </c>
      <c r="I16" s="25"/>
      <c r="J16" s="25"/>
      <c r="K16" s="25"/>
      <c r="L16" s="8" t="str">
        <f t="shared" si="3"/>
        <v/>
      </c>
    </row>
    <row r="17" s="1" customFormat="1" ht="24.95" customHeight="1" spans="1:14">
      <c r="A17" s="14" t="s">
        <v>304</v>
      </c>
      <c r="B17" s="7" t="s">
        <v>284</v>
      </c>
      <c r="C17" s="6" t="s">
        <v>278</v>
      </c>
      <c r="D17" s="8">
        <v>34392</v>
      </c>
      <c r="E17" s="16"/>
      <c r="F17" s="10">
        <f t="shared" si="2"/>
        <v>0</v>
      </c>
      <c r="G17" s="11" t="s">
        <v>77</v>
      </c>
      <c r="H17" s="12" t="s">
        <v>305</v>
      </c>
      <c r="I17" s="22" t="s">
        <v>278</v>
      </c>
      <c r="J17" s="24">
        <v>20</v>
      </c>
      <c r="K17" s="23"/>
      <c r="L17" s="10">
        <f t="shared" si="3"/>
        <v>0</v>
      </c>
      <c r="N17" s="36"/>
    </row>
    <row r="18" s="1" customFormat="1" ht="24.95" customHeight="1" spans="1:12">
      <c r="A18" s="14">
        <v>605</v>
      </c>
      <c r="B18" s="15" t="s">
        <v>306</v>
      </c>
      <c r="C18" s="6"/>
      <c r="D18" s="8"/>
      <c r="E18" s="18"/>
      <c r="F18" s="10" t="str">
        <f t="shared" si="2"/>
        <v/>
      </c>
      <c r="G18" s="11" t="s">
        <v>79</v>
      </c>
      <c r="H18" s="12" t="s">
        <v>307</v>
      </c>
      <c r="I18" s="22" t="s">
        <v>278</v>
      </c>
      <c r="J18" s="24">
        <v>20</v>
      </c>
      <c r="K18" s="23"/>
      <c r="L18" s="10">
        <f t="shared" si="3"/>
        <v>0</v>
      </c>
    </row>
    <row r="19" s="1" customFormat="1" ht="24.95" customHeight="1" spans="1:12">
      <c r="A19" s="14" t="s">
        <v>308</v>
      </c>
      <c r="B19" s="15" t="s">
        <v>309</v>
      </c>
      <c r="C19" s="6" t="s">
        <v>278</v>
      </c>
      <c r="D19" s="8">
        <v>2950</v>
      </c>
      <c r="E19" s="16"/>
      <c r="F19" s="10">
        <f t="shared" si="2"/>
        <v>0</v>
      </c>
      <c r="G19" s="11" t="s">
        <v>81</v>
      </c>
      <c r="H19" s="12" t="s">
        <v>310</v>
      </c>
      <c r="I19" s="22" t="s">
        <v>278</v>
      </c>
      <c r="J19" s="24">
        <v>20</v>
      </c>
      <c r="K19" s="23"/>
      <c r="L19" s="10">
        <f t="shared" si="3"/>
        <v>0</v>
      </c>
    </row>
    <row r="20" s="1" customFormat="1" ht="24.95" customHeight="1" spans="1:12">
      <c r="A20" s="5" t="s">
        <v>311</v>
      </c>
      <c r="B20" s="7" t="s">
        <v>312</v>
      </c>
      <c r="C20" s="6" t="s">
        <v>278</v>
      </c>
      <c r="D20" s="14">
        <v>700</v>
      </c>
      <c r="E20" s="16"/>
      <c r="F20" s="10">
        <f t="shared" si="2"/>
        <v>0</v>
      </c>
      <c r="G20" s="11" t="s">
        <v>122</v>
      </c>
      <c r="H20" s="12" t="s">
        <v>313</v>
      </c>
      <c r="I20" s="22" t="s">
        <v>278</v>
      </c>
      <c r="J20" s="24">
        <v>20</v>
      </c>
      <c r="K20" s="23"/>
      <c r="L20" s="10">
        <f t="shared" si="3"/>
        <v>0</v>
      </c>
    </row>
    <row r="21" s="1" customFormat="1" ht="24.95" customHeight="1" spans="1:12">
      <c r="A21" s="14" t="s">
        <v>314</v>
      </c>
      <c r="B21" s="15" t="s">
        <v>315</v>
      </c>
      <c r="C21" s="6" t="s">
        <v>278</v>
      </c>
      <c r="D21" s="14">
        <v>1400</v>
      </c>
      <c r="E21" s="20"/>
      <c r="F21" s="10">
        <f t="shared" si="2"/>
        <v>0</v>
      </c>
      <c r="G21" s="11" t="s">
        <v>125</v>
      </c>
      <c r="H21" s="12" t="s">
        <v>316</v>
      </c>
      <c r="I21" s="22" t="s">
        <v>278</v>
      </c>
      <c r="J21" s="24">
        <v>20</v>
      </c>
      <c r="K21" s="23"/>
      <c r="L21" s="10">
        <f t="shared" si="3"/>
        <v>0</v>
      </c>
    </row>
    <row r="22" s="1" customFormat="1" ht="24.95" customHeight="1" spans="1:12">
      <c r="A22" s="14">
        <v>606</v>
      </c>
      <c r="B22" s="21" t="s">
        <v>317</v>
      </c>
      <c r="C22" s="22" t="s">
        <v>318</v>
      </c>
      <c r="D22" s="5">
        <v>300</v>
      </c>
      <c r="E22" s="23"/>
      <c r="F22" s="10">
        <f t="shared" si="2"/>
        <v>0</v>
      </c>
      <c r="G22" s="11" t="s">
        <v>217</v>
      </c>
      <c r="H22" s="12" t="s">
        <v>319</v>
      </c>
      <c r="I22" s="22" t="s">
        <v>278</v>
      </c>
      <c r="J22" s="24">
        <v>20</v>
      </c>
      <c r="K22" s="23"/>
      <c r="L22" s="10">
        <f t="shared" si="3"/>
        <v>0</v>
      </c>
    </row>
    <row r="23" s="1" customFormat="1" ht="24.95" customHeight="1" spans="1:12">
      <c r="A23" s="14"/>
      <c r="B23" s="21"/>
      <c r="C23" s="22"/>
      <c r="D23" s="5"/>
      <c r="E23" s="24"/>
      <c r="F23" s="24"/>
      <c r="G23" s="11" t="s">
        <v>179</v>
      </c>
      <c r="H23" s="12" t="s">
        <v>320</v>
      </c>
      <c r="I23" s="22" t="s">
        <v>278</v>
      </c>
      <c r="J23" s="24">
        <v>20</v>
      </c>
      <c r="K23" s="23"/>
      <c r="L23" s="10">
        <f t="shared" si="3"/>
        <v>0</v>
      </c>
    </row>
    <row r="24" s="1" customFormat="1" ht="24.95" customHeight="1" spans="1:12">
      <c r="A24" s="5"/>
      <c r="B24" s="7"/>
      <c r="C24" s="22"/>
      <c r="D24" s="5"/>
      <c r="E24" s="24"/>
      <c r="F24" s="24"/>
      <c r="G24" s="11" t="s">
        <v>181</v>
      </c>
      <c r="H24" s="12" t="s">
        <v>321</v>
      </c>
      <c r="I24" s="24" t="s">
        <v>98</v>
      </c>
      <c r="J24" s="24">
        <v>20</v>
      </c>
      <c r="K24" s="23"/>
      <c r="L24" s="10">
        <f t="shared" si="3"/>
        <v>0</v>
      </c>
    </row>
    <row r="25" s="1" customFormat="1" ht="24.95" customHeight="1" spans="1:12">
      <c r="A25" s="25"/>
      <c r="B25" s="25"/>
      <c r="C25" s="22"/>
      <c r="D25" s="5"/>
      <c r="E25" s="24"/>
      <c r="F25" s="24"/>
      <c r="G25" s="11" t="s">
        <v>183</v>
      </c>
      <c r="H25" s="12" t="s">
        <v>322</v>
      </c>
      <c r="I25" s="24" t="s">
        <v>98</v>
      </c>
      <c r="J25" s="24">
        <v>20</v>
      </c>
      <c r="K25" s="23"/>
      <c r="L25" s="10">
        <f t="shared" si="3"/>
        <v>0</v>
      </c>
    </row>
    <row r="26" s="1" customFormat="1" ht="24.95" customHeight="1" spans="1:12">
      <c r="A26" s="14"/>
      <c r="B26" s="15"/>
      <c r="C26" s="22"/>
      <c r="D26" s="5"/>
      <c r="E26" s="24"/>
      <c r="F26" s="24"/>
      <c r="G26" s="11" t="s">
        <v>185</v>
      </c>
      <c r="H26" s="12" t="s">
        <v>323</v>
      </c>
      <c r="I26" s="24" t="s">
        <v>98</v>
      </c>
      <c r="J26" s="24">
        <v>20</v>
      </c>
      <c r="K26" s="23"/>
      <c r="L26" s="10">
        <f t="shared" si="3"/>
        <v>0</v>
      </c>
    </row>
    <row r="27" s="1" customFormat="1" ht="24.95" customHeight="1" spans="1:12">
      <c r="A27" s="14"/>
      <c r="B27" s="15"/>
      <c r="C27" s="22"/>
      <c r="D27" s="5"/>
      <c r="E27" s="24"/>
      <c r="F27" s="24"/>
      <c r="G27" s="11"/>
      <c r="H27" s="26"/>
      <c r="I27" s="24"/>
      <c r="J27" s="24"/>
      <c r="K27" s="24"/>
      <c r="L27" s="24"/>
    </row>
    <row r="28" ht="24.95" customHeight="1" spans="1:12">
      <c r="A28" s="27" t="s">
        <v>324</v>
      </c>
      <c r="B28" s="28"/>
      <c r="C28" s="28"/>
      <c r="D28" s="28"/>
      <c r="E28" s="28"/>
      <c r="F28" s="29">
        <f>SUM(F7:F27)</f>
        <v>0</v>
      </c>
      <c r="G28" s="27" t="s">
        <v>325</v>
      </c>
      <c r="H28" s="28"/>
      <c r="I28" s="28"/>
      <c r="J28" s="28"/>
      <c r="K28" s="28"/>
      <c r="L28" s="29">
        <f>SUM(L6:L26)</f>
        <v>0</v>
      </c>
    </row>
    <row r="30" spans="2:6">
      <c r="B30" s="30"/>
      <c r="C30" s="31"/>
      <c r="D30" s="32"/>
      <c r="E30" s="32"/>
      <c r="F30" s="33"/>
    </row>
    <row r="31" spans="2:6">
      <c r="B31" s="30"/>
      <c r="C31" s="34"/>
      <c r="D31" s="33"/>
      <c r="E31" s="35"/>
      <c r="F31" s="33"/>
    </row>
  </sheetData>
  <sheetProtection algorithmName="SHA-512" hashValue="2VGl0zg2bLLvOyStKvwk7GtdejO0IEOoFYo+UGKM4W2m2gr73n8bXeIh1sND7unU7bdr5uncFLvTBVtzY1gV4A==" saltValue="kU7ZCkKautNPRwhmMv6CEg==" spinCount="100000" sheet="1" objects="1"/>
  <protectedRanges>
    <protectedRange sqref="E7:E22 K6:K26" name="区域1"/>
  </protectedRanges>
  <mergeCells count="10">
    <mergeCell ref="A1:F1"/>
    <mergeCell ref="G1:L1"/>
    <mergeCell ref="A2:F2"/>
    <mergeCell ref="G2:L2"/>
    <mergeCell ref="A3:F3"/>
    <mergeCell ref="G3:L3"/>
    <mergeCell ref="A4:F4"/>
    <mergeCell ref="G4:L4"/>
    <mergeCell ref="A28:E28"/>
    <mergeCell ref="G28:K28"/>
  </mergeCells>
  <conditionalFormatting sqref="D31">
    <cfRule type="cellIs" dxfId="0" priority="23" stopIfTrue="1" operator="equal">
      <formula>0</formula>
    </cfRule>
  </conditionalFormatting>
  <conditionalFormatting sqref="D7:D27">
    <cfRule type="cellIs" dxfId="0" priority="3" stopIfTrue="1" operator="equal">
      <formula>0</formula>
    </cfRule>
  </conditionalFormatting>
  <conditionalFormatting sqref="F30:F31">
    <cfRule type="cellIs" dxfId="0" priority="21" stopIfTrue="1" operator="equal">
      <formula>0</formula>
    </cfRule>
  </conditionalFormatting>
  <conditionalFormatting sqref="F6 F10 F14 F18 F23:F27 K14">
    <cfRule type="cellIs" dxfId="0" priority="34" stopIfTrue="1" operator="equal">
      <formula>0</formula>
    </cfRule>
  </conditionalFormatting>
  <conditionalFormatting sqref="L8 L12 L16">
    <cfRule type="cellIs" dxfId="0" priority="1" stopIfTrue="1" operator="equal">
      <formula>0</formula>
    </cfRule>
  </conditionalFormatting>
  <printOptions horizontalCentered="1"/>
  <pageMargins left="0.393055555555556" right="0.393055555555556" top="0.984027777777778" bottom="0.984027777777778" header="0.511805555555556" footer="0.511805555555556"/>
  <pageSetup paperSize="9" orientation="portrait" horizontalDpi="600"/>
  <headerFooter/>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5" master="" otherUserPermission="visible">
    <arrUserId title="区域1" rangeCreator="" othersAccessPermission="edit"/>
  </rangeList>
  <rangeList sheetStid="34" master="" otherUserPermission="visible"/>
  <rangeList sheetStid="33" master="" otherUserPermission="visible"/>
  <rangeList sheetStid="7" master="" otherUserPermission="visible">
    <arrUserId title="区域1" rangeCreator="" othersAccessPermission="edit"/>
  </rangeList>
  <rangeList sheetStid="12" master="" otherUserPermission="visible">
    <arrUserId title="区域1" rangeCreator="" othersAccessPermission="edit"/>
  </rangeList>
  <rangeList sheetStid="17" master="" otherUserPermission="visible">
    <arrUserId title="区域1" rangeCreator="" othersAccessPermission="edit"/>
  </rangeList>
  <rangeList sheetStid="22" master="" otherUserPermission="visible">
    <arrUserId title="区域1" rangeCreator="" othersAccessPermission="edit"/>
  </rangeList>
  <rangeList sheetStid="27" master="" otherUserPermission="visible">
    <arrUserId title="区域1" rangeCreator="" othersAccessPermission="edit"/>
  </rangeList>
  <rangeList sheetStid="32"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总说明</vt:lpstr>
      <vt:lpstr>汇总</vt:lpstr>
      <vt:lpstr>100章汇总</vt:lpstr>
      <vt:lpstr>200章汇总</vt:lpstr>
      <vt:lpstr>300章汇总</vt:lpstr>
      <vt:lpstr>400章汇总</vt:lpstr>
      <vt:lpstr>500章汇总</vt:lpstr>
      <vt:lpstr>600章汇总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邹宇</cp:lastModifiedBy>
  <dcterms:created xsi:type="dcterms:W3CDTF">2024-12-11T06:34:00Z</dcterms:created>
  <cp:lastPrinted>2025-03-14T02:07:00Z</cp:lastPrinted>
  <dcterms:modified xsi:type="dcterms:W3CDTF">2025-04-27T13:02:43Z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1E4A3D2D2E2C4481A7B44DFA44D8CF1C_13</vt:lpwstr>
  </property>
  <property fmtid="{D5CDD505-2E9C-101B-9397-08002B2CF9AE}" pid="3" name="KSOProductBuildVer">
    <vt:lpwstr>2052-12.1.0.20784</vt:lpwstr>
  </property>
</Properties>
</file>