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0480"/>
  </bookViews>
  <sheets>
    <sheet name="封面" sheetId="34" r:id="rId1"/>
    <sheet name="总说明" sheetId="35" r:id="rId2"/>
    <sheet name="汇总" sheetId="33" r:id="rId3"/>
    <sheet name="100章汇总" sheetId="7" r:id="rId4"/>
    <sheet name="200章汇总" sheetId="12" r:id="rId5"/>
    <sheet name="300章汇总" sheetId="17" r:id="rId6"/>
    <sheet name="400章汇总" sheetId="22" r:id="rId7"/>
    <sheet name="500章汇总" sheetId="27" r:id="rId8"/>
    <sheet name="600章汇总" sheetId="32" r:id="rId9"/>
  </sheets>
  <definedNames>
    <definedName name="_xlnm.Print_Area" localSheetId="1">总说明!$A$1:$A$25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<sst xmlns="http://schemas.openxmlformats.org/spreadsheetml/2006/main" count="596" uniqueCount="319">
  <si>
    <t>2026年S341宜溧线等干线公路日常养护项目</t>
  </si>
  <si>
    <t>投 标 工 程 量 清 单</t>
  </si>
  <si>
    <r>
      <rPr>
        <b/>
        <sz val="14"/>
        <rFont val="仿宋_GB2312"/>
        <charset val="134"/>
      </rPr>
      <t>招</t>
    </r>
    <r>
      <rPr>
        <b/>
        <sz val="12"/>
        <rFont val="仿宋_GB2312"/>
        <charset val="134"/>
      </rPr>
      <t xml:space="preserve">  </t>
    </r>
    <r>
      <rPr>
        <b/>
        <sz val="14"/>
        <rFont val="仿宋_GB2312"/>
        <charset val="134"/>
      </rPr>
      <t>标  人：</t>
    </r>
  </si>
  <si>
    <t>南京市溧水区交通运输局</t>
  </si>
  <si>
    <r>
      <rPr>
        <b/>
        <sz val="14"/>
        <rFont val="仿宋_GB2312"/>
        <charset val="134"/>
      </rPr>
      <t>投</t>
    </r>
    <r>
      <rPr>
        <b/>
        <sz val="12"/>
        <rFont val="仿宋_GB2312"/>
        <charset val="134"/>
      </rPr>
      <t xml:space="preserve">  </t>
    </r>
    <r>
      <rPr>
        <b/>
        <sz val="14"/>
        <rFont val="仿宋_GB2312"/>
        <charset val="134"/>
      </rPr>
      <t>标  人：</t>
    </r>
  </si>
  <si>
    <t>造价工程师：</t>
  </si>
  <si>
    <r>
      <rPr>
        <b/>
        <sz val="14"/>
        <rFont val="仿宋_GB2312"/>
        <charset val="134"/>
      </rPr>
      <t>编</t>
    </r>
    <r>
      <rPr>
        <b/>
        <sz val="9"/>
        <rFont val="仿宋_GB2312"/>
        <charset val="134"/>
      </rPr>
      <t xml:space="preserve"> </t>
    </r>
    <r>
      <rPr>
        <b/>
        <sz val="14"/>
        <rFont val="仿宋_GB2312"/>
        <charset val="134"/>
      </rPr>
      <t>制</t>
    </r>
    <r>
      <rPr>
        <b/>
        <sz val="9"/>
        <rFont val="仿宋_GB2312"/>
        <charset val="134"/>
      </rPr>
      <t xml:space="preserve"> </t>
    </r>
    <r>
      <rPr>
        <b/>
        <sz val="14"/>
        <rFont val="仿宋_GB2312"/>
        <charset val="134"/>
      </rPr>
      <t>日</t>
    </r>
    <r>
      <rPr>
        <b/>
        <sz val="9"/>
        <rFont val="仿宋_GB2312"/>
        <charset val="134"/>
      </rPr>
      <t xml:space="preserve"> </t>
    </r>
    <r>
      <rPr>
        <b/>
        <sz val="14"/>
        <rFont val="仿宋_GB2312"/>
        <charset val="134"/>
      </rPr>
      <t>期：</t>
    </r>
  </si>
  <si>
    <t>编 制 说 明</t>
  </si>
  <si>
    <t>一、工程概况：2026年S341宜溧线等干线公路日常养护项目。</t>
  </si>
  <si>
    <t>二、工程招标范围：2026年S341宜溧线等干线公路日常养护项目，具体详见工程量清单。</t>
  </si>
  <si>
    <t>三、工程类别：交通工程。</t>
  </si>
  <si>
    <t>四、编制依据及说明：</t>
  </si>
  <si>
    <t>1、JTG3830-2018《公路工程建设项目概算预算编制办法》。</t>
  </si>
  <si>
    <r>
      <t>2、</t>
    </r>
    <r>
      <rPr>
        <sz val="11"/>
        <rFont val="宋体"/>
        <charset val="134"/>
      </rPr>
      <t>JTG/T 3832-2018《公路工程预算定额》。</t>
    </r>
  </si>
  <si>
    <t>3、JTG/T 3833-2018《公路工程机械台班费用定额》。</t>
  </si>
  <si>
    <t>4、《公路工程材料价格使用手册》。</t>
  </si>
  <si>
    <t>五、工程量清单说明：</t>
  </si>
  <si>
    <t>1、本工程量清单是根据招标文件中包括的、有合同约束力的图纸以及有关工程量清单的国家标准、行业标准、合同条款中约定的清单工程量计算规则编制。约定计量规则中没有的子目，其工程量按照有合同约束力的图纸所标示尺寸的理论净量计算。计量采用中华人民共和国法定计量单位。</t>
  </si>
  <si>
    <r>
      <rPr>
        <sz val="11"/>
        <rFont val="宋体"/>
        <charset val="134"/>
      </rPr>
      <t>2、本工程量清单应与招标文件中的投标人须知、通用合同条款、专用合同条款、技术标准及图纸等一起阅读理解。</t>
    </r>
    <r>
      <rPr>
        <sz val="11"/>
        <rFont val="Arial"/>
        <charset val="0"/>
      </rPr>
      <t xml:space="preserve">								</t>
    </r>
  </si>
  <si>
    <t>3、工程量清单中所列工程数量是估算的或设计的预计数量，仅作为投标报价的共同基础，不能作为最终结算与支付的依据。实际支付应按实际完成的数量，由承包人按合同规定的计量方法，以监理工程师认可的尺寸、断面、数量计量，按工程量清单的单价和总额价计算支付金额；或者，根据具体情况，按《公路工程标准施工招标文件》合同条款15.4款的规定，由监理工程师确定的单价或总额价计算支付金额。计算支付金额时，如果合同中另有约定，则上述的尺寸、断面、数量、综合单价或总额价，某些特定工程实体计量的程序、过程，以及包含原始数据在内的计量结果等，还应在规定的时间和地点接受发包人的监督、抽样、认可和批准，方才有效。</t>
  </si>
  <si>
    <r>
      <rPr>
        <sz val="11"/>
        <rFont val="宋体"/>
        <charset val="134"/>
      </rPr>
      <t>4、如无说明，本工程量清单各章节是按《技术规范》的相应章节编号的。因此，工程量清单中各章工程子目的范围与计量等应与《技术规范》相应章节的范围结合起来理解或解释。</t>
    </r>
    <r>
      <rPr>
        <sz val="11"/>
        <rFont val="Arial"/>
        <charset val="0"/>
      </rPr>
      <t xml:space="preserve">	</t>
    </r>
    <r>
      <rPr>
        <sz val="11"/>
        <rFont val="宋体"/>
        <charset val="134"/>
      </rPr>
      <t> </t>
    </r>
    <r>
      <rPr>
        <sz val="11"/>
        <rFont val="Arial"/>
        <charset val="0"/>
      </rPr>
      <t xml:space="preserve">	</t>
    </r>
  </si>
  <si>
    <t xml:space="preserve">5、对作业和材料的一般说明或规定，未重复写入工程量清单内，在给工程量清单各子目标价前，应参阅《技术规范》的有关内容。       </t>
  </si>
  <si>
    <r>
      <rPr>
        <sz val="11"/>
        <rFont val="宋体"/>
        <charset val="134"/>
      </rPr>
      <t>6、工程量清单中所列工程量的变动，丝毫不会降低或影响合同条款的效力，也不免除承包人按规定的标准进行施工和修复缺陷的责任。</t>
    </r>
    <r>
      <rPr>
        <sz val="11"/>
        <rFont val="Arial"/>
        <charset val="0"/>
      </rPr>
      <t xml:space="preserve">								</t>
    </r>
  </si>
  <si>
    <t>7、图纸中所列的工程数量表及数量汇总表仅是提供资料，不是工程量清单的外延。当图纸与工程量清单所列数量不一致时，以工程量清单所列数量作为报价的依据。</t>
  </si>
  <si>
    <t>六、控制价说明：</t>
  </si>
  <si>
    <r>
      <rPr>
        <sz val="11"/>
        <rFont val="宋体"/>
        <charset val="134"/>
      </rPr>
      <t>1、工程量清单中的每一子目须填入单价或价格，且只允许有一个报价。</t>
    </r>
    <r>
      <rPr>
        <sz val="11"/>
        <rFont val="Arial"/>
        <charset val="0"/>
      </rPr>
      <t xml:space="preserve">		</t>
    </r>
  </si>
  <si>
    <r>
      <rPr>
        <sz val="11"/>
        <rFont val="宋体"/>
        <charset val="134"/>
      </rPr>
      <t>2、除非合同另有规定，工程量清单中有标价的单价和总额价均已包含了为实施和完成合同工程所需的劳务、材料、机械、质检（自检）、安装、缺陷修复、管理、保险、税费、利润等费用，以及合同明示或暗示的所有责任、义务和一般风险。</t>
    </r>
    <r>
      <rPr>
        <sz val="11"/>
        <rFont val="Arial"/>
        <charset val="0"/>
      </rPr>
      <t xml:space="preserve">					</t>
    </r>
  </si>
  <si>
    <r>
      <rPr>
        <sz val="11"/>
        <rFont val="宋体"/>
        <charset val="134"/>
      </rPr>
      <t>3、工程量清单中投标人没有填入单价或价格的子目，其费用视为已分摊在工程量清单中其他相关子目的单价或价格之中。承包人必须按监理工程师指令完成工程量清单中未填入单价或价格的子目，但不能得到结算与支付。</t>
    </r>
    <r>
      <rPr>
        <sz val="11"/>
        <rFont val="Arial"/>
        <charset val="0"/>
      </rPr>
      <t xml:space="preserve">								</t>
    </r>
  </si>
  <si>
    <r>
      <rPr>
        <sz val="11"/>
        <rFont val="宋体"/>
        <charset val="134"/>
      </rPr>
      <t>4、符合合同条款规定的全部费用应认为已被计入有标价的工程量清单所列各子目之中，未列子目不予计量的工作，其费用应视为已分摊在本合同工程的有关子目的单价或总额价之中。</t>
    </r>
    <r>
      <rPr>
        <sz val="11"/>
        <rFont val="Arial"/>
        <charset val="0"/>
      </rPr>
      <t xml:space="preserve">								</t>
    </r>
  </si>
  <si>
    <r>
      <rPr>
        <sz val="11"/>
        <rFont val="宋体"/>
        <charset val="134"/>
      </rPr>
      <t>5、承包人用于本合同工程的各类装备的提供、运输、维护、拆卸、拼装等支付的费用，已包括在工程量清单的单价与总额价中。</t>
    </r>
    <r>
      <rPr>
        <sz val="11"/>
        <rFont val="Arial"/>
        <charset val="0"/>
      </rPr>
      <t xml:space="preserve">													</t>
    </r>
    <r>
      <rPr>
        <sz val="11"/>
        <rFont val="宋体"/>
        <charset val="134"/>
      </rPr>
      <t xml:space="preserve">   </t>
    </r>
    <r>
      <rPr>
        <sz val="11"/>
        <rFont val="Arial"/>
        <charset val="0"/>
      </rPr>
      <t xml:space="preserve">								</t>
    </r>
    <r>
      <rPr>
        <sz val="11"/>
        <rFont val="宋体"/>
        <charset val="134"/>
      </rPr>
      <t> </t>
    </r>
    <r>
      <rPr>
        <sz val="11"/>
        <rFont val="Arial"/>
        <charset val="0"/>
      </rPr>
      <t xml:space="preserve">						</t>
    </r>
  </si>
  <si>
    <t>6、安全生产费为控制价上限的1.5%，为不可竞争费。</t>
  </si>
  <si>
    <t>9、暂列金额（不含计日工总额）的数量及拟用子目的说明：本工程设暂列金额为单价类小计的8%。</t>
  </si>
  <si>
    <r>
      <rPr>
        <b/>
        <sz val="20"/>
        <rFont val="Times New Roman"/>
        <charset val="134"/>
      </rPr>
      <t>2026</t>
    </r>
    <r>
      <rPr>
        <b/>
        <sz val="20"/>
        <rFont val="宋体"/>
        <charset val="134"/>
      </rPr>
      <t>年</t>
    </r>
    <r>
      <rPr>
        <b/>
        <sz val="20"/>
        <rFont val="Times New Roman"/>
        <charset val="134"/>
      </rPr>
      <t>S341</t>
    </r>
    <r>
      <rPr>
        <b/>
        <sz val="20"/>
        <rFont val="宋体"/>
        <charset val="134"/>
      </rPr>
      <t>宜溧线等干线公路日常养护项目</t>
    </r>
  </si>
  <si>
    <r>
      <rPr>
        <sz val="11"/>
        <rFont val="宋体"/>
        <charset val="134"/>
      </rPr>
      <t>序号</t>
    </r>
  </si>
  <si>
    <r>
      <rPr>
        <sz val="11"/>
        <rFont val="宋体"/>
        <charset val="134"/>
      </rPr>
      <t>章次</t>
    </r>
  </si>
  <si>
    <r>
      <rPr>
        <sz val="11"/>
        <rFont val="宋体"/>
        <charset val="134"/>
      </rPr>
      <t>科目名称</t>
    </r>
  </si>
  <si>
    <r>
      <rPr>
        <sz val="11"/>
        <rFont val="宋体"/>
        <charset val="134"/>
      </rPr>
      <t>基价类</t>
    </r>
  </si>
  <si>
    <r>
      <rPr>
        <sz val="11"/>
        <rFont val="宋体"/>
        <charset val="134"/>
      </rPr>
      <t>单价类</t>
    </r>
  </si>
  <si>
    <r>
      <rPr>
        <sz val="11"/>
        <rFont val="宋体"/>
        <charset val="134"/>
      </rPr>
      <t>金额（元）</t>
    </r>
  </si>
  <si>
    <r>
      <rPr>
        <sz val="11"/>
        <rFont val="宋体"/>
        <charset val="134"/>
      </rPr>
      <t>备注</t>
    </r>
  </si>
  <si>
    <r>
      <rPr>
        <sz val="11"/>
        <rFont val="宋体"/>
        <charset val="134"/>
      </rPr>
      <t>总则</t>
    </r>
  </si>
  <si>
    <r>
      <rPr>
        <sz val="11"/>
        <rFont val="宋体"/>
        <charset val="134"/>
      </rPr>
      <t>路基</t>
    </r>
  </si>
  <si>
    <r>
      <rPr>
        <sz val="11"/>
        <rFont val="宋体"/>
        <charset val="134"/>
      </rPr>
      <t>路面</t>
    </r>
  </si>
  <si>
    <r>
      <rPr>
        <sz val="11"/>
        <rFont val="宋体"/>
        <charset val="134"/>
      </rPr>
      <t>桥梁与涵洞</t>
    </r>
  </si>
  <si>
    <r>
      <rPr>
        <sz val="11"/>
        <rFont val="宋体"/>
        <charset val="134"/>
      </rPr>
      <t>沿线设施</t>
    </r>
  </si>
  <si>
    <r>
      <rPr>
        <sz val="11"/>
        <rFont val="宋体"/>
        <charset val="134"/>
      </rPr>
      <t>绿化</t>
    </r>
  </si>
  <si>
    <r>
      <rPr>
        <sz val="11"/>
        <rFont val="Times New Roman"/>
        <charset val="134"/>
      </rPr>
      <t>1-6</t>
    </r>
    <r>
      <rPr>
        <sz val="11"/>
        <rFont val="宋体"/>
        <charset val="134"/>
      </rPr>
      <t>项清单合计</t>
    </r>
  </si>
  <si>
    <r>
      <rPr>
        <sz val="11"/>
        <rFont val="宋体"/>
        <charset val="134"/>
      </rPr>
      <t>按第</t>
    </r>
    <r>
      <rPr>
        <sz val="11"/>
        <rFont val="Times New Roman"/>
        <charset val="134"/>
      </rPr>
      <t>7</t>
    </r>
    <r>
      <rPr>
        <sz val="11"/>
        <rFont val="宋体"/>
        <charset val="134"/>
      </rPr>
      <t>项中的单价类金额的</t>
    </r>
    <r>
      <rPr>
        <sz val="11"/>
        <rFont val="Times New Roman"/>
        <charset val="134"/>
      </rPr>
      <t>8%</t>
    </r>
    <r>
      <rPr>
        <sz val="11"/>
        <rFont val="宋体"/>
        <charset val="134"/>
      </rPr>
      <t>作为不可预见因素的暂定金额</t>
    </r>
  </si>
  <si>
    <r>
      <rPr>
        <sz val="11"/>
        <rFont val="宋体"/>
        <charset val="134"/>
      </rPr>
      <t>安全生产费（</t>
    </r>
    <r>
      <rPr>
        <sz val="11"/>
        <rFont val="Times New Roman"/>
        <charset val="134"/>
      </rPr>
      <t>1.5%</t>
    </r>
    <r>
      <rPr>
        <sz val="11"/>
        <rFont val="宋体"/>
        <charset val="134"/>
      </rPr>
      <t>）</t>
    </r>
  </si>
  <si>
    <r>
      <rPr>
        <sz val="11"/>
        <rFont val="宋体"/>
        <charset val="134"/>
      </rPr>
      <t>合计（</t>
    </r>
    <r>
      <rPr>
        <sz val="11"/>
        <rFont val="Times New Roman"/>
        <charset val="134"/>
      </rPr>
      <t>7+8+9</t>
    </r>
    <r>
      <rPr>
        <sz val="11"/>
        <rFont val="宋体"/>
        <charset val="134"/>
      </rPr>
      <t>）</t>
    </r>
  </si>
  <si>
    <t>工程量清单</t>
  </si>
  <si>
    <t>项目名称：2026年S341宜溧线等干线公路日常养护项目</t>
  </si>
  <si>
    <r>
      <rPr>
        <sz val="9"/>
        <rFont val="Times New Roman"/>
        <charset val="134"/>
      </rPr>
      <t>100</t>
    </r>
    <r>
      <rPr>
        <sz val="9"/>
        <rFont val="宋体"/>
        <charset val="134"/>
      </rPr>
      <t>章</t>
    </r>
    <r>
      <rPr>
        <sz val="9"/>
        <rFont val="Times New Roman"/>
        <charset val="134"/>
      </rPr>
      <t xml:space="preserve">     </t>
    </r>
    <r>
      <rPr>
        <sz val="9"/>
        <rFont val="宋体"/>
        <charset val="134"/>
      </rPr>
      <t>总则</t>
    </r>
  </si>
  <si>
    <t>基价类</t>
  </si>
  <si>
    <t>单价类</t>
  </si>
  <si>
    <t>项目编号</t>
  </si>
  <si>
    <t>项目名称</t>
  </si>
  <si>
    <t>单位</t>
  </si>
  <si>
    <t>数量</t>
  </si>
  <si>
    <t>单价</t>
  </si>
  <si>
    <t>合价</t>
  </si>
  <si>
    <t>101</t>
  </si>
  <si>
    <t>养护基础台帐图表资料费</t>
  </si>
  <si>
    <t>总额</t>
  </si>
  <si>
    <t>计日工</t>
  </si>
  <si>
    <t>工日</t>
  </si>
  <si>
    <t>103</t>
  </si>
  <si>
    <t>日常巡视检查</t>
  </si>
  <si>
    <t>应急处置费（防汛防台、扫雪防冻、突发事件）</t>
  </si>
  <si>
    <t>108</t>
  </si>
  <si>
    <t>桥梁日常检查</t>
  </si>
  <si>
    <t>109</t>
  </si>
  <si>
    <t>养护系统年度维护费用</t>
  </si>
  <si>
    <t>保险</t>
  </si>
  <si>
    <t>养护工区维修、运营及标准化出新等</t>
  </si>
  <si>
    <t>-a</t>
  </si>
  <si>
    <t>洪蓝工区</t>
  </si>
  <si>
    <t>-b</t>
  </si>
  <si>
    <t>孔镇工区</t>
  </si>
  <si>
    <t>-c</t>
  </si>
  <si>
    <t>白马工区</t>
  </si>
  <si>
    <r>
      <rPr>
        <sz val="9"/>
        <rFont val="宋体"/>
        <charset val="134"/>
      </rPr>
      <t>基价类</t>
    </r>
    <r>
      <rPr>
        <sz val="9"/>
        <rFont val="Times New Roman"/>
        <charset val="134"/>
      </rPr>
      <t>100</t>
    </r>
    <r>
      <rPr>
        <sz val="9"/>
        <rFont val="宋体"/>
        <charset val="134"/>
      </rPr>
      <t>章小计（结转至清单汇总表）</t>
    </r>
  </si>
  <si>
    <r>
      <rPr>
        <sz val="9"/>
        <rFont val="宋体"/>
        <charset val="134"/>
      </rPr>
      <t>单价类</t>
    </r>
    <r>
      <rPr>
        <sz val="9"/>
        <rFont val="Times New Roman"/>
        <charset val="134"/>
      </rPr>
      <t>100</t>
    </r>
    <r>
      <rPr>
        <sz val="9"/>
        <rFont val="宋体"/>
        <charset val="134"/>
      </rPr>
      <t>章小计（结转至清单汇总表）</t>
    </r>
  </si>
  <si>
    <r>
      <rPr>
        <sz val="9"/>
        <rFont val="Times New Roman"/>
        <charset val="134"/>
      </rPr>
      <t>200</t>
    </r>
    <r>
      <rPr>
        <sz val="9"/>
        <rFont val="宋体"/>
        <charset val="134"/>
      </rPr>
      <t>章</t>
    </r>
    <r>
      <rPr>
        <sz val="9"/>
        <rFont val="Times New Roman"/>
        <charset val="134"/>
      </rPr>
      <t xml:space="preserve">      </t>
    </r>
    <r>
      <rPr>
        <sz val="9"/>
        <rFont val="宋体"/>
        <charset val="134"/>
      </rPr>
      <t>路基</t>
    </r>
  </si>
  <si>
    <r>
      <rPr>
        <sz val="9"/>
        <rFont val="宋体"/>
        <charset val="134"/>
      </rPr>
      <t>基价类</t>
    </r>
  </si>
  <si>
    <r>
      <rPr>
        <sz val="9"/>
        <rFont val="宋体"/>
        <charset val="134"/>
      </rPr>
      <t>单价类</t>
    </r>
  </si>
  <si>
    <r>
      <rPr>
        <sz val="9"/>
        <rFont val="宋体"/>
        <charset val="134"/>
      </rPr>
      <t>项目编号</t>
    </r>
  </si>
  <si>
    <r>
      <rPr>
        <sz val="9"/>
        <rFont val="宋体"/>
        <charset val="134"/>
      </rPr>
      <t>项目名称</t>
    </r>
  </si>
  <si>
    <r>
      <rPr>
        <sz val="9"/>
        <rFont val="宋体"/>
        <charset val="134"/>
      </rPr>
      <t>单位</t>
    </r>
  </si>
  <si>
    <r>
      <rPr>
        <sz val="9"/>
        <rFont val="宋体"/>
        <charset val="134"/>
      </rPr>
      <t>数量</t>
    </r>
  </si>
  <si>
    <r>
      <rPr>
        <sz val="9"/>
        <rFont val="宋体"/>
        <charset val="134"/>
      </rPr>
      <t>单价</t>
    </r>
  </si>
  <si>
    <r>
      <rPr>
        <sz val="9"/>
        <rFont val="宋体"/>
        <charset val="134"/>
      </rPr>
      <t>合价</t>
    </r>
  </si>
  <si>
    <t>201-1</t>
  </si>
  <si>
    <r>
      <rPr>
        <sz val="9"/>
        <rFont val="宋体"/>
        <charset val="134"/>
      </rPr>
      <t>整修土质路肩</t>
    </r>
  </si>
  <si>
    <r>
      <rPr>
        <sz val="9"/>
        <rFont val="Times New Roman"/>
        <charset val="134"/>
      </rPr>
      <t>m</t>
    </r>
    <r>
      <rPr>
        <vertAlign val="superscript"/>
        <sz val="9"/>
        <rFont val="Times New Roman"/>
        <charset val="134"/>
      </rPr>
      <t>2</t>
    </r>
  </si>
  <si>
    <t>221-1</t>
  </si>
  <si>
    <t>整治路肩、边坡及桥下堆弃物</t>
  </si>
  <si>
    <r>
      <rPr>
        <sz val="9"/>
        <rFont val="Times New Roman"/>
        <charset val="134"/>
      </rPr>
      <t>m</t>
    </r>
    <r>
      <rPr>
        <vertAlign val="superscript"/>
        <sz val="9"/>
        <rFont val="宋体"/>
        <charset val="134"/>
      </rPr>
      <t>3</t>
    </r>
  </si>
  <si>
    <t>201-2</t>
  </si>
  <si>
    <r>
      <rPr>
        <sz val="9"/>
        <rFont val="宋体"/>
        <charset val="134"/>
      </rPr>
      <t>整修土质边坡</t>
    </r>
  </si>
  <si>
    <t>212-1</t>
  </si>
  <si>
    <t>道路挡墙修理筑砌</t>
  </si>
  <si>
    <r>
      <rPr>
        <sz val="9"/>
        <rFont val="宋体"/>
        <charset val="134"/>
      </rPr>
      <t>清理边沟、排水沟、截水沟</t>
    </r>
  </si>
  <si>
    <t>m</t>
  </si>
  <si>
    <t>道路挡墙修理筑砌（M7.5浆切片石）</t>
  </si>
  <si>
    <r>
      <rPr>
        <sz val="9"/>
        <rFont val="宋体"/>
        <charset val="134"/>
      </rPr>
      <t>清除中分带、路肩杂物</t>
    </r>
  </si>
  <si>
    <t>km</t>
  </si>
  <si>
    <t>道路挡墙修理筑砌（C30钢筋混凝土）</t>
  </si>
  <si>
    <t>204-1</t>
  </si>
  <si>
    <r>
      <rPr>
        <sz val="9"/>
        <rFont val="宋体"/>
        <charset val="134"/>
      </rPr>
      <t>路肩割草</t>
    </r>
  </si>
  <si>
    <t>212-2</t>
  </si>
  <si>
    <t>边沟排水沟修理筑砌</t>
  </si>
  <si>
    <t>204-2</t>
  </si>
  <si>
    <r>
      <rPr>
        <sz val="9"/>
        <rFont val="宋体"/>
        <charset val="134"/>
      </rPr>
      <t>边坡割草</t>
    </r>
  </si>
  <si>
    <t>边沟排水沟修理筑砌（M10砖砌）</t>
  </si>
  <si>
    <t>边沟排水沟修理筑砌（浆砌片石）</t>
  </si>
  <si>
    <t>边沟排水沟修理筑砌（插板、U型）</t>
  </si>
  <si>
    <t>延米</t>
  </si>
  <si>
    <t>-d</t>
  </si>
  <si>
    <t>边沟盖板更换</t>
  </si>
  <si>
    <t>块</t>
  </si>
  <si>
    <t>-e</t>
  </si>
  <si>
    <t>挡墙、护坡破面勾缝</t>
  </si>
  <si>
    <r>
      <rPr>
        <sz val="9"/>
        <rFont val="Times New Roman"/>
        <charset val="134"/>
      </rPr>
      <t>m</t>
    </r>
    <r>
      <rPr>
        <vertAlign val="superscript"/>
        <sz val="9"/>
        <rFont val="宋体"/>
        <charset val="134"/>
      </rPr>
      <t>2</t>
    </r>
  </si>
  <si>
    <t>护坡修理筑砌</t>
  </si>
  <si>
    <t>护坡修理筑砌（M7.5浆切片石）</t>
  </si>
  <si>
    <t>框格梁护坡维修筑砌(C30砼）</t>
  </si>
  <si>
    <t>混凝土压顶维修（C30砼）</t>
  </si>
  <si>
    <t>路缘石</t>
  </si>
  <si>
    <t>水泥砼路缘石更换(含拆运)</t>
  </si>
  <si>
    <t>花岗岩路缘石更换</t>
  </si>
  <si>
    <t>路缘石扶正（含辅材）</t>
  </si>
  <si>
    <t>217</t>
  </si>
  <si>
    <t>更换雨水篦子</t>
  </si>
  <si>
    <t>更换普通（水泥、铁质）雨水篦子（不含井圈）</t>
  </si>
  <si>
    <t>更换普通（水泥、铁质）雨水篦子（含井圈）</t>
  </si>
  <si>
    <t>套</t>
  </si>
  <si>
    <t>更换铸铁雨水篦子（不含井圈）</t>
  </si>
  <si>
    <t>更换铸铁雨水篦子（含井圈）</t>
  </si>
  <si>
    <t>更换雨水井盖</t>
  </si>
  <si>
    <t>更换普通（水泥、铁质）雨水井盖（不含井圈）</t>
  </si>
  <si>
    <t>更换普通（水泥、铁质）雨水井盖（含井圈）</t>
  </si>
  <si>
    <t>更换铸铁雨水井盖（不含井圈）</t>
  </si>
  <si>
    <t>更换铸铁雨水井盖（含井圈）</t>
  </si>
  <si>
    <t>土方挖弃</t>
  </si>
  <si>
    <r>
      <rPr>
        <sz val="9"/>
        <rFont val="Times New Roman"/>
        <charset val="134"/>
      </rPr>
      <t>m</t>
    </r>
    <r>
      <rPr>
        <vertAlign val="superscript"/>
        <sz val="9"/>
        <rFont val="Times New Roman"/>
        <charset val="134"/>
      </rPr>
      <t>3</t>
    </r>
  </si>
  <si>
    <t>土路肩、边坡培土</t>
  </si>
  <si>
    <r>
      <rPr>
        <sz val="9"/>
        <rFont val="Times New Roman"/>
        <charset val="134"/>
      </rPr>
      <t>C20</t>
    </r>
    <r>
      <rPr>
        <sz val="9"/>
        <rFont val="宋体"/>
        <charset val="134"/>
      </rPr>
      <t>砼浇筑</t>
    </r>
  </si>
  <si>
    <r>
      <rPr>
        <sz val="9"/>
        <rFont val="Times New Roman"/>
        <charset val="134"/>
      </rPr>
      <t>C30</t>
    </r>
    <r>
      <rPr>
        <sz val="9"/>
        <rFont val="宋体"/>
        <charset val="134"/>
      </rPr>
      <t>砼浇筑</t>
    </r>
  </si>
  <si>
    <t>钢筋混凝土挡墙维修</t>
  </si>
  <si>
    <t>C30钢筋边沟盖板</t>
  </si>
  <si>
    <t>碎石垫层</t>
  </si>
  <si>
    <r>
      <rPr>
        <sz val="9"/>
        <rFont val="宋体"/>
        <charset val="134"/>
      </rPr>
      <t>基价类</t>
    </r>
    <r>
      <rPr>
        <sz val="9"/>
        <rFont val="Times New Roman"/>
        <charset val="134"/>
      </rPr>
      <t>200</t>
    </r>
    <r>
      <rPr>
        <sz val="9"/>
        <rFont val="宋体"/>
        <charset val="134"/>
      </rPr>
      <t>章小计（结转至清单汇总表）</t>
    </r>
  </si>
  <si>
    <r>
      <rPr>
        <sz val="9"/>
        <rFont val="宋体"/>
        <charset val="134"/>
      </rPr>
      <t>单价类</t>
    </r>
    <r>
      <rPr>
        <sz val="9"/>
        <rFont val="Times New Roman"/>
        <charset val="134"/>
      </rPr>
      <t>200</t>
    </r>
    <r>
      <rPr>
        <sz val="9"/>
        <rFont val="宋体"/>
        <charset val="134"/>
      </rPr>
      <t>章小计（结转至清单汇总表）</t>
    </r>
  </si>
  <si>
    <r>
      <rPr>
        <sz val="9"/>
        <rFont val="Times New Roman"/>
        <charset val="134"/>
      </rPr>
      <t>300</t>
    </r>
    <r>
      <rPr>
        <sz val="9"/>
        <rFont val="宋体"/>
        <charset val="134"/>
      </rPr>
      <t>章</t>
    </r>
    <r>
      <rPr>
        <sz val="9"/>
        <rFont val="Times New Roman"/>
        <charset val="134"/>
      </rPr>
      <t xml:space="preserve">     </t>
    </r>
    <r>
      <rPr>
        <sz val="9"/>
        <rFont val="宋体"/>
        <charset val="134"/>
      </rPr>
      <t>路面</t>
    </r>
  </si>
  <si>
    <r>
      <rPr>
        <sz val="9"/>
        <rFont val="宋体"/>
        <charset val="134"/>
      </rPr>
      <t>路面保洁</t>
    </r>
    <r>
      <rPr>
        <sz val="9"/>
        <rFont val="Times New Roman"/>
        <charset val="134"/>
      </rPr>
      <t>(</t>
    </r>
    <r>
      <rPr>
        <sz val="9"/>
        <rFont val="宋体"/>
        <charset val="134"/>
      </rPr>
      <t>含桥面</t>
    </r>
    <r>
      <rPr>
        <sz val="9"/>
        <rFont val="Times New Roman"/>
        <charset val="134"/>
      </rPr>
      <t>)</t>
    </r>
  </si>
  <si>
    <t>基层病害修复</t>
  </si>
  <si>
    <t>301-1</t>
  </si>
  <si>
    <t>机械清扫（有中分带）</t>
  </si>
  <si>
    <t>水稳基层处理</t>
  </si>
  <si>
    <t>301-2</t>
  </si>
  <si>
    <t>机械清扫（无中分带）</t>
  </si>
  <si>
    <t>水泥砼添早强剂修补路面基层</t>
  </si>
  <si>
    <t>301-3</t>
  </si>
  <si>
    <t>人工清扫（有中分带）</t>
  </si>
  <si>
    <t>沥青路面病害修复</t>
  </si>
  <si>
    <t>301-4</t>
  </si>
  <si>
    <t>人工清扫（无中分带）</t>
  </si>
  <si>
    <t>沥青路面铣刨</t>
  </si>
  <si>
    <t>301-5</t>
  </si>
  <si>
    <t>路面洒水</t>
  </si>
  <si>
    <t>沥青路面坑槽、沉陷等病害修补（切割修补）</t>
  </si>
  <si>
    <t>沥青路面裂缝机械扩缝填缝料修补</t>
  </si>
  <si>
    <t>路面贴缝</t>
  </si>
  <si>
    <t>粘层油</t>
  </si>
  <si>
    <t>-g</t>
  </si>
  <si>
    <r>
      <rPr>
        <sz val="9"/>
        <rFont val="Times New Roman"/>
        <charset val="134"/>
      </rPr>
      <t xml:space="preserve">sup-13 </t>
    </r>
    <r>
      <rPr>
        <sz val="9"/>
        <rFont val="宋体"/>
        <charset val="134"/>
      </rPr>
      <t>玄武岩改性沥青砼</t>
    </r>
  </si>
  <si>
    <t>-h</t>
  </si>
  <si>
    <r>
      <rPr>
        <sz val="9"/>
        <rFont val="Times New Roman"/>
        <charset val="134"/>
      </rPr>
      <t>Sup-13</t>
    </r>
    <r>
      <rPr>
        <sz val="9"/>
        <rFont val="宋体"/>
        <charset val="134"/>
        <scheme val="minor"/>
      </rPr>
      <t>沥青砼加铺（厚度</t>
    </r>
    <r>
      <rPr>
        <sz val="9"/>
        <rFont val="Times New Roman"/>
        <charset val="134"/>
      </rPr>
      <t>5cm</t>
    </r>
    <r>
      <rPr>
        <sz val="9"/>
        <rFont val="宋体"/>
        <charset val="134"/>
        <scheme val="minor"/>
      </rPr>
      <t>以内）（玄武岩）</t>
    </r>
  </si>
  <si>
    <t>-i</t>
  </si>
  <si>
    <r>
      <rPr>
        <sz val="9"/>
        <rFont val="Times New Roman"/>
        <charset val="134"/>
      </rPr>
      <t>4CM SMA-13</t>
    </r>
    <r>
      <rPr>
        <sz val="9"/>
        <rFont val="宋体"/>
        <charset val="134"/>
        <scheme val="minor"/>
      </rPr>
      <t>沥青砼加铺（玄武岩）</t>
    </r>
  </si>
  <si>
    <t>-j</t>
  </si>
  <si>
    <r>
      <rPr>
        <sz val="9"/>
        <rFont val="Times New Roman"/>
        <charset val="134"/>
      </rPr>
      <t>AC-16</t>
    </r>
    <r>
      <rPr>
        <sz val="9"/>
        <rFont val="宋体"/>
        <charset val="134"/>
        <scheme val="minor"/>
      </rPr>
      <t>沥青混凝土</t>
    </r>
  </si>
  <si>
    <t>-k</t>
  </si>
  <si>
    <r>
      <rPr>
        <sz val="9"/>
        <rFont val="Times New Roman"/>
        <charset val="134"/>
      </rPr>
      <t>AC-16</t>
    </r>
    <r>
      <rPr>
        <sz val="9"/>
        <rFont val="宋体"/>
        <charset val="134"/>
        <scheme val="minor"/>
      </rPr>
      <t>沥青混凝土（玄武岩）</t>
    </r>
  </si>
  <si>
    <t>-l</t>
  </si>
  <si>
    <r>
      <rPr>
        <sz val="9"/>
        <rFont val="Times New Roman"/>
        <charset val="134"/>
      </rPr>
      <t>Sup-20</t>
    </r>
    <r>
      <rPr>
        <sz val="9"/>
        <rFont val="宋体"/>
        <charset val="134"/>
        <scheme val="minor"/>
      </rPr>
      <t>沥青砼回填（玄武岩）</t>
    </r>
  </si>
  <si>
    <t>-m</t>
  </si>
  <si>
    <r>
      <rPr>
        <sz val="9"/>
        <rFont val="Times New Roman"/>
        <charset val="134"/>
      </rPr>
      <t>AC-20</t>
    </r>
    <r>
      <rPr>
        <sz val="9"/>
        <rFont val="宋体"/>
        <charset val="134"/>
        <scheme val="minor"/>
      </rPr>
      <t>沥青混凝土</t>
    </r>
  </si>
  <si>
    <t>-n</t>
  </si>
  <si>
    <t>清洗沥青路面油污</t>
  </si>
  <si>
    <t>-o</t>
  </si>
  <si>
    <r>
      <rPr>
        <sz val="9"/>
        <rFont val="宋体"/>
        <charset val="134"/>
        <scheme val="minor"/>
      </rPr>
      <t>就地热再生修路王（</t>
    </r>
    <r>
      <rPr>
        <sz val="9"/>
        <rFont val="Times New Roman"/>
        <charset val="134"/>
      </rPr>
      <t>4-5</t>
    </r>
    <r>
      <rPr>
        <sz val="9"/>
        <rFont val="宋体"/>
        <charset val="134"/>
        <scheme val="minor"/>
      </rPr>
      <t>公分以内）</t>
    </r>
  </si>
  <si>
    <t>324</t>
  </si>
  <si>
    <t>抗裂贴</t>
  </si>
  <si>
    <r>
      <rPr>
        <sz val="9"/>
        <rFont val="宋体"/>
        <charset val="134"/>
      </rPr>
      <t>基价类</t>
    </r>
    <r>
      <rPr>
        <sz val="9"/>
        <rFont val="Times New Roman"/>
        <charset val="134"/>
      </rPr>
      <t>300</t>
    </r>
    <r>
      <rPr>
        <sz val="9"/>
        <rFont val="宋体"/>
        <charset val="134"/>
      </rPr>
      <t>章小计（结转至清单汇总表）</t>
    </r>
  </si>
  <si>
    <r>
      <rPr>
        <sz val="9"/>
        <rFont val="宋体"/>
        <charset val="134"/>
      </rPr>
      <t>单价类</t>
    </r>
    <r>
      <rPr>
        <sz val="9"/>
        <rFont val="Times New Roman"/>
        <charset val="134"/>
      </rPr>
      <t>300</t>
    </r>
    <r>
      <rPr>
        <sz val="9"/>
        <rFont val="宋体"/>
        <charset val="134"/>
      </rPr>
      <t>章小计（结转至清单汇总表）</t>
    </r>
  </si>
  <si>
    <r>
      <rPr>
        <sz val="9"/>
        <rFont val="Times New Roman"/>
        <charset val="134"/>
      </rPr>
      <t>400</t>
    </r>
    <r>
      <rPr>
        <sz val="9"/>
        <rFont val="宋体"/>
        <charset val="134"/>
      </rPr>
      <t>章</t>
    </r>
    <r>
      <rPr>
        <sz val="9"/>
        <rFont val="Times New Roman"/>
        <charset val="134"/>
      </rPr>
      <t xml:space="preserve">      </t>
    </r>
    <r>
      <rPr>
        <sz val="9"/>
        <rFont val="宋体"/>
        <charset val="134"/>
      </rPr>
      <t>桥涵构造物</t>
    </r>
  </si>
  <si>
    <t>桥伸缩缝清理保养</t>
  </si>
  <si>
    <t>430</t>
  </si>
  <si>
    <t>管涵更换维修</t>
  </si>
  <si>
    <t>疏通泄水孔</t>
  </si>
  <si>
    <t>道</t>
  </si>
  <si>
    <r>
      <rPr>
        <sz val="9"/>
        <rFont val="Times New Roman"/>
        <charset val="134"/>
      </rPr>
      <t>φ300</t>
    </r>
    <r>
      <rPr>
        <sz val="9"/>
        <rFont val="宋体"/>
        <charset val="134"/>
      </rPr>
      <t>钢筋混凝土圆管涵</t>
    </r>
  </si>
  <si>
    <t>铁质栏杆及扶手油漆</t>
  </si>
  <si>
    <r>
      <rPr>
        <sz val="9"/>
        <rFont val="Times New Roman"/>
        <charset val="134"/>
      </rPr>
      <t>φ400</t>
    </r>
    <r>
      <rPr>
        <sz val="9"/>
        <rFont val="宋体"/>
        <charset val="134"/>
      </rPr>
      <t>钢筋混凝土圆管涵</t>
    </r>
  </si>
  <si>
    <t>栏杆系刷白</t>
  </si>
  <si>
    <r>
      <rPr>
        <sz val="9"/>
        <rFont val="Times New Roman"/>
        <charset val="134"/>
      </rPr>
      <t>φ500</t>
    </r>
    <r>
      <rPr>
        <sz val="9"/>
        <rFont val="宋体"/>
        <charset val="134"/>
      </rPr>
      <t>钢筋混凝土圆管涵</t>
    </r>
  </si>
  <si>
    <t>涵管疏通</t>
  </si>
  <si>
    <r>
      <rPr>
        <sz val="9"/>
        <rFont val="Times New Roman"/>
        <charset val="134"/>
      </rPr>
      <t>φ600</t>
    </r>
    <r>
      <rPr>
        <sz val="9"/>
        <rFont val="宋体"/>
        <charset val="134"/>
      </rPr>
      <t>钢筋混凝土圆管涵</t>
    </r>
  </si>
  <si>
    <r>
      <rPr>
        <sz val="9"/>
        <rFont val="Times New Roman"/>
        <charset val="134"/>
      </rPr>
      <t>φ800</t>
    </r>
    <r>
      <rPr>
        <sz val="9"/>
        <rFont val="宋体"/>
        <charset val="134"/>
      </rPr>
      <t>钢筋混凝土圆管涵</t>
    </r>
  </si>
  <si>
    <t>-f</t>
  </si>
  <si>
    <r>
      <rPr>
        <sz val="9"/>
        <rFont val="Times New Roman"/>
        <charset val="134"/>
      </rPr>
      <t>φ1000</t>
    </r>
    <r>
      <rPr>
        <sz val="9"/>
        <rFont val="宋体"/>
        <charset val="134"/>
      </rPr>
      <t>钢筋混凝土圆管涵</t>
    </r>
  </si>
  <si>
    <r>
      <rPr>
        <sz val="9"/>
        <rFont val="宋体"/>
        <charset val="134"/>
      </rPr>
      <t>基价类</t>
    </r>
    <r>
      <rPr>
        <sz val="9"/>
        <rFont val="Times New Roman"/>
        <charset val="134"/>
      </rPr>
      <t>400</t>
    </r>
    <r>
      <rPr>
        <sz val="9"/>
        <rFont val="宋体"/>
        <charset val="134"/>
      </rPr>
      <t>章小计（结转至清单汇总表）</t>
    </r>
  </si>
  <si>
    <r>
      <rPr>
        <sz val="9"/>
        <rFont val="宋体"/>
        <charset val="134"/>
      </rPr>
      <t>单价类</t>
    </r>
    <r>
      <rPr>
        <sz val="9"/>
        <rFont val="Times New Roman"/>
        <charset val="134"/>
      </rPr>
      <t>400</t>
    </r>
    <r>
      <rPr>
        <sz val="9"/>
        <rFont val="宋体"/>
        <charset val="134"/>
      </rPr>
      <t>章小计（结转至清单汇总表）</t>
    </r>
  </si>
  <si>
    <r>
      <rPr>
        <sz val="9"/>
        <rFont val="Times New Roman"/>
        <charset val="134"/>
      </rPr>
      <t>500</t>
    </r>
    <r>
      <rPr>
        <sz val="9"/>
        <rFont val="宋体"/>
        <charset val="134"/>
      </rPr>
      <t>章</t>
    </r>
    <r>
      <rPr>
        <sz val="9"/>
        <rFont val="Times New Roman"/>
        <charset val="134"/>
      </rPr>
      <t xml:space="preserve">      </t>
    </r>
    <r>
      <rPr>
        <sz val="9"/>
        <rFont val="宋体"/>
        <charset val="134"/>
      </rPr>
      <t>沿线安全设施</t>
    </r>
  </si>
  <si>
    <t>波形钢板护拦保洁（人工）</t>
  </si>
  <si>
    <t>波形梁护栏钢板更换</t>
  </si>
  <si>
    <t>501-1</t>
  </si>
  <si>
    <t>波形钢板护拦保洁（机械）</t>
  </si>
  <si>
    <t>单面双波护栏更换</t>
  </si>
  <si>
    <t>501-2</t>
  </si>
  <si>
    <t>隔音屏保洁（人工）</t>
  </si>
  <si>
    <r>
      <rPr>
        <sz val="9"/>
        <rFont val="宋体"/>
        <charset val="134"/>
      </rPr>
      <t>单面三波护栏更换（</t>
    </r>
    <r>
      <rPr>
        <sz val="9"/>
        <rFont val="Times New Roman"/>
        <charset val="134"/>
      </rPr>
      <t>A</t>
    </r>
    <r>
      <rPr>
        <sz val="9"/>
        <rFont val="宋体"/>
        <charset val="134"/>
      </rPr>
      <t>级）</t>
    </r>
  </si>
  <si>
    <t>里程碑百米桩界碑警示桩保洁</t>
  </si>
  <si>
    <t>个</t>
  </si>
  <si>
    <r>
      <rPr>
        <sz val="9"/>
        <rFont val="宋体"/>
        <charset val="134"/>
      </rPr>
      <t>单面三波护栏更换（</t>
    </r>
    <r>
      <rPr>
        <sz val="9"/>
        <rFont val="Times New Roman"/>
        <charset val="134"/>
      </rPr>
      <t>SB</t>
    </r>
    <r>
      <rPr>
        <sz val="9"/>
        <rFont val="宋体"/>
        <charset val="134"/>
      </rPr>
      <t>级）</t>
    </r>
  </si>
  <si>
    <t>标志标牌扶正</t>
  </si>
  <si>
    <r>
      <rPr>
        <sz val="9"/>
        <rFont val="宋体"/>
        <charset val="134"/>
      </rPr>
      <t>双面波形梁护栏</t>
    </r>
    <r>
      <rPr>
        <sz val="9"/>
        <rFont val="Times New Roman"/>
        <charset val="134"/>
      </rPr>
      <t>Grd-Am-2E</t>
    </r>
  </si>
  <si>
    <t>波形钢板护栏端头更换维修</t>
  </si>
  <si>
    <r>
      <rPr>
        <sz val="9"/>
        <rFont val="宋体"/>
        <charset val="134"/>
      </rPr>
      <t>端头（</t>
    </r>
    <r>
      <rPr>
        <sz val="9"/>
        <rFont val="Times New Roman"/>
        <charset val="134"/>
      </rPr>
      <t>R160</t>
    </r>
    <r>
      <rPr>
        <sz val="9"/>
        <rFont val="宋体"/>
        <charset val="134"/>
      </rPr>
      <t>）</t>
    </r>
  </si>
  <si>
    <r>
      <rPr>
        <sz val="9"/>
        <rFont val="宋体"/>
        <charset val="134"/>
      </rPr>
      <t>端头（</t>
    </r>
    <r>
      <rPr>
        <sz val="9"/>
        <rFont val="Times New Roman"/>
        <charset val="134"/>
      </rPr>
      <t>R250</t>
    </r>
    <r>
      <rPr>
        <sz val="9"/>
        <rFont val="宋体"/>
        <charset val="134"/>
      </rPr>
      <t>）</t>
    </r>
  </si>
  <si>
    <t>护栏拆除、安装</t>
  </si>
  <si>
    <t>里程碑（牌）百米桩补缺、更换</t>
  </si>
  <si>
    <t>百米桩补缺、更换</t>
  </si>
  <si>
    <t>根</t>
  </si>
  <si>
    <t>百米牌补缺、更换</t>
  </si>
  <si>
    <t>里程碑补缺、更换</t>
  </si>
  <si>
    <t>里程牌补缺、更换</t>
  </si>
  <si>
    <t>警示桩补缺、更换</t>
  </si>
  <si>
    <t>公里碑支架</t>
  </si>
  <si>
    <t>百米牌支架</t>
  </si>
  <si>
    <t>热熔标线</t>
  </si>
  <si>
    <t>512-1</t>
  </si>
  <si>
    <t>标线清除</t>
  </si>
  <si>
    <t>512-2</t>
  </si>
  <si>
    <t>高压水清除标线</t>
  </si>
  <si>
    <t>爆闪警示灯</t>
  </si>
  <si>
    <t>组</t>
  </si>
  <si>
    <t>轮廓标补缺、更换</t>
  </si>
  <si>
    <t>柱式轮廓标更换（含数字贴）</t>
  </si>
  <si>
    <t>附着式轮廓标补缺、更换</t>
  </si>
  <si>
    <t>515</t>
  </si>
  <si>
    <t>防眩板更换（不含支架）</t>
  </si>
  <si>
    <t>515-1</t>
  </si>
  <si>
    <t>防眩板更换（含支架）</t>
  </si>
  <si>
    <t>516</t>
  </si>
  <si>
    <t>柔性警示桩</t>
  </si>
  <si>
    <t>517</t>
  </si>
  <si>
    <t>518</t>
  </si>
  <si>
    <t>标志、标牌（单柱式）拆除</t>
  </si>
  <si>
    <t>隔音屏维修更换</t>
  </si>
  <si>
    <t>522</t>
  </si>
  <si>
    <t>隔音屏维修（更换螺栓）</t>
  </si>
  <si>
    <r>
      <rPr>
        <sz val="9"/>
        <rFont val="宋体"/>
        <charset val="134"/>
      </rPr>
      <t>基价类</t>
    </r>
    <r>
      <rPr>
        <sz val="9"/>
        <rFont val="Times New Roman"/>
        <charset val="134"/>
      </rPr>
      <t>500</t>
    </r>
    <r>
      <rPr>
        <sz val="9"/>
        <rFont val="宋体"/>
        <charset val="134"/>
      </rPr>
      <t>章小计（结转至清单汇总表）</t>
    </r>
  </si>
  <si>
    <r>
      <rPr>
        <sz val="9"/>
        <rFont val="宋体"/>
        <charset val="134"/>
      </rPr>
      <t>单价类</t>
    </r>
    <r>
      <rPr>
        <sz val="9"/>
        <rFont val="Times New Roman"/>
        <charset val="134"/>
      </rPr>
      <t>500</t>
    </r>
    <r>
      <rPr>
        <sz val="9"/>
        <rFont val="宋体"/>
        <charset val="134"/>
      </rPr>
      <t>章小计（结转至清单汇总表）</t>
    </r>
  </si>
  <si>
    <r>
      <rPr>
        <sz val="9"/>
        <rFont val="Times New Roman"/>
        <charset val="134"/>
      </rPr>
      <t>600</t>
    </r>
    <r>
      <rPr>
        <sz val="9"/>
        <rFont val="宋体"/>
        <charset val="134"/>
      </rPr>
      <t>章</t>
    </r>
    <r>
      <rPr>
        <sz val="9"/>
        <rFont val="Times New Roman"/>
        <charset val="134"/>
      </rPr>
      <t xml:space="preserve">      </t>
    </r>
    <r>
      <rPr>
        <sz val="9"/>
        <rFont val="宋体"/>
        <charset val="134"/>
      </rPr>
      <t>绿化</t>
    </r>
  </si>
  <si>
    <t>乔木整枝抹芽修剪</t>
  </si>
  <si>
    <t>铺草皮</t>
  </si>
  <si>
    <t>601-1</t>
  </si>
  <si>
    <r>
      <rPr>
        <sz val="9"/>
        <rFont val="宋体"/>
        <charset val="134"/>
      </rPr>
      <t>胸径（3</t>
    </r>
    <r>
      <rPr>
        <sz val="9"/>
        <rFont val="Times New Roman"/>
        <charset val="134"/>
      </rPr>
      <t>0CM</t>
    </r>
    <r>
      <rPr>
        <sz val="9"/>
        <rFont val="宋体"/>
        <charset val="134"/>
      </rPr>
      <t>以上）</t>
    </r>
  </si>
  <si>
    <t>株</t>
  </si>
  <si>
    <t>撒播草籽</t>
  </si>
  <si>
    <t>601-2</t>
  </si>
  <si>
    <t>胸径（10CM-30CM）</t>
  </si>
  <si>
    <t>刨伐死树</t>
  </si>
  <si>
    <t>601-3</t>
  </si>
  <si>
    <t>胸径（10CM以内）</t>
  </si>
  <si>
    <r>
      <rPr>
        <sz val="9"/>
        <rFont val="宋体"/>
        <charset val="134"/>
        <scheme val="minor"/>
      </rPr>
      <t>刨伐死树、树根（胸径</t>
    </r>
    <r>
      <rPr>
        <sz val="9"/>
        <rFont val="Times New Roman"/>
        <charset val="134"/>
      </rPr>
      <t>15CM</t>
    </r>
    <r>
      <rPr>
        <sz val="9"/>
        <rFont val="宋体"/>
        <charset val="134"/>
        <scheme val="minor"/>
      </rPr>
      <t>以下，含</t>
    </r>
    <r>
      <rPr>
        <sz val="9"/>
        <rFont val="Times New Roman"/>
        <charset val="134"/>
      </rPr>
      <t>15CM</t>
    </r>
    <r>
      <rPr>
        <sz val="9"/>
        <rFont val="宋体"/>
        <charset val="134"/>
        <scheme val="minor"/>
      </rPr>
      <t>）</t>
    </r>
  </si>
  <si>
    <t>灌木整枝抹芽修剪</t>
  </si>
  <si>
    <r>
      <rPr>
        <sz val="9"/>
        <rFont val="宋体"/>
        <charset val="134"/>
        <scheme val="minor"/>
      </rPr>
      <t>刨伐大乔木死树、树根（胸径</t>
    </r>
    <r>
      <rPr>
        <sz val="9"/>
        <rFont val="Times New Roman"/>
        <charset val="134"/>
      </rPr>
      <t>15CM</t>
    </r>
    <r>
      <rPr>
        <sz val="9"/>
        <rFont val="宋体"/>
        <charset val="134"/>
        <scheme val="minor"/>
      </rPr>
      <t>以上）</t>
    </r>
  </si>
  <si>
    <t>602-1</t>
  </si>
  <si>
    <r>
      <rPr>
        <sz val="9"/>
        <rFont val="宋体"/>
        <charset val="134"/>
      </rPr>
      <t>机械灌木（冠径</t>
    </r>
    <r>
      <rPr>
        <sz val="9"/>
        <rFont val="Times New Roman"/>
        <charset val="134"/>
      </rPr>
      <t>80</t>
    </r>
    <r>
      <rPr>
        <sz val="9"/>
        <rFont val="宋体"/>
        <charset val="134"/>
      </rPr>
      <t>公分以上）</t>
    </r>
  </si>
  <si>
    <t>624-2</t>
  </si>
  <si>
    <t>挖除树根</t>
  </si>
  <si>
    <t>602-2</t>
  </si>
  <si>
    <t>机械修剪绿篱</t>
  </si>
  <si>
    <t>绿化虫灾病害处治</t>
  </si>
  <si>
    <t>602-3</t>
  </si>
  <si>
    <t>中分带拔草</t>
  </si>
  <si>
    <t>乔木喷药</t>
  </si>
  <si>
    <t>人工乔木刷白</t>
  </si>
  <si>
    <t>灌木喷药（单株）</t>
  </si>
  <si>
    <t>603-1</t>
  </si>
  <si>
    <t>灌木喷药</t>
  </si>
  <si>
    <t>603-2</t>
  </si>
  <si>
    <t>补植</t>
  </si>
  <si>
    <t>603-3</t>
  </si>
  <si>
    <r>
      <rPr>
        <sz val="9"/>
        <rFont val="宋体"/>
        <charset val="134"/>
        <scheme val="minor"/>
      </rPr>
      <t>香樟（杆径</t>
    </r>
    <r>
      <rPr>
        <sz val="9"/>
        <rFont val="Times New Roman"/>
        <charset val="134"/>
      </rPr>
      <t>:8cm-10cm</t>
    </r>
    <r>
      <rPr>
        <sz val="9"/>
        <rFont val="宋体"/>
        <charset val="134"/>
        <scheme val="minor"/>
      </rPr>
      <t>）</t>
    </r>
  </si>
  <si>
    <t>绿化扶正</t>
  </si>
  <si>
    <r>
      <rPr>
        <sz val="9"/>
        <rFont val="宋体"/>
        <charset val="134"/>
        <scheme val="minor"/>
      </rPr>
      <t>高杆女贞（杆径</t>
    </r>
    <r>
      <rPr>
        <sz val="9"/>
        <rFont val="Times New Roman"/>
        <charset val="134"/>
      </rPr>
      <t>:8cm-10cm</t>
    </r>
    <r>
      <rPr>
        <sz val="9"/>
        <rFont val="宋体"/>
        <charset val="134"/>
        <scheme val="minor"/>
      </rPr>
      <t>）</t>
    </r>
  </si>
  <si>
    <t>605-1</t>
  </si>
  <si>
    <r>
      <rPr>
        <sz val="9"/>
        <rFont val="宋体"/>
        <charset val="134"/>
      </rPr>
      <t>乔木（胸径）（</t>
    </r>
    <r>
      <rPr>
        <sz val="9"/>
        <rFont val="Times New Roman"/>
        <charset val="134"/>
      </rPr>
      <t>10—30CM</t>
    </r>
    <r>
      <rPr>
        <sz val="9"/>
        <rFont val="宋体"/>
        <charset val="134"/>
      </rPr>
      <t>）</t>
    </r>
  </si>
  <si>
    <r>
      <rPr>
        <sz val="9"/>
        <rFont val="宋体"/>
        <charset val="134"/>
        <scheme val="minor"/>
      </rPr>
      <t>法青（丛</t>
    </r>
    <r>
      <rPr>
        <sz val="9"/>
        <rFont val="Times New Roman"/>
        <charset val="134"/>
      </rPr>
      <t>:7-8</t>
    </r>
    <r>
      <rPr>
        <sz val="9"/>
        <rFont val="宋体"/>
        <charset val="134"/>
        <scheme val="minor"/>
      </rPr>
      <t>分枝，</t>
    </r>
    <r>
      <rPr>
        <sz val="9"/>
        <rFont val="Times New Roman"/>
        <charset val="134"/>
      </rPr>
      <t>H:180cm</t>
    </r>
    <r>
      <rPr>
        <sz val="9"/>
        <rFont val="宋体"/>
        <charset val="134"/>
        <scheme val="minor"/>
      </rPr>
      <t>）</t>
    </r>
  </si>
  <si>
    <t>605-2</t>
  </si>
  <si>
    <r>
      <rPr>
        <sz val="9"/>
        <rFont val="宋体"/>
        <charset val="134"/>
      </rPr>
      <t>灌木（冠径</t>
    </r>
    <r>
      <rPr>
        <sz val="9"/>
        <rFont val="Times New Roman"/>
        <charset val="134"/>
      </rPr>
      <t>80</t>
    </r>
    <r>
      <rPr>
        <sz val="9"/>
        <rFont val="宋体"/>
        <charset val="134"/>
      </rPr>
      <t>公分以上）</t>
    </r>
  </si>
  <si>
    <r>
      <rPr>
        <sz val="9"/>
        <rFont val="宋体"/>
        <charset val="134"/>
        <scheme val="minor"/>
      </rPr>
      <t>海桐球（</t>
    </r>
    <r>
      <rPr>
        <sz val="9"/>
        <rFont val="Times New Roman"/>
        <charset val="134"/>
      </rPr>
      <t>P:120-150cm</t>
    </r>
    <r>
      <rPr>
        <sz val="9"/>
        <rFont val="宋体"/>
        <charset val="134"/>
        <scheme val="minor"/>
      </rPr>
      <t>）</t>
    </r>
  </si>
  <si>
    <t>605-3</t>
  </si>
  <si>
    <r>
      <rPr>
        <sz val="9"/>
        <rFont val="宋体"/>
        <charset val="134"/>
      </rPr>
      <t>灌木（高</t>
    </r>
    <r>
      <rPr>
        <sz val="9"/>
        <rFont val="Times New Roman"/>
        <charset val="134"/>
      </rPr>
      <t>1.5M</t>
    </r>
    <r>
      <rPr>
        <sz val="9"/>
        <rFont val="宋体"/>
        <charset val="134"/>
      </rPr>
      <t>以下）</t>
    </r>
  </si>
  <si>
    <r>
      <rPr>
        <sz val="9"/>
        <rFont val="宋体"/>
        <charset val="134"/>
        <scheme val="minor"/>
      </rPr>
      <t>紫薇（杆径</t>
    </r>
    <r>
      <rPr>
        <sz val="9"/>
        <rFont val="Times New Roman"/>
        <charset val="134"/>
      </rPr>
      <t>:6cm-7cm</t>
    </r>
    <r>
      <rPr>
        <sz val="9"/>
        <rFont val="宋体"/>
        <charset val="134"/>
        <scheme val="minor"/>
      </rPr>
      <t>）</t>
    </r>
  </si>
  <si>
    <t>绿化浇水</t>
  </si>
  <si>
    <t>车</t>
  </si>
  <si>
    <r>
      <rPr>
        <sz val="9"/>
        <rFont val="宋体"/>
        <charset val="134"/>
        <scheme val="minor"/>
      </rPr>
      <t>紫叶李（杆径</t>
    </r>
    <r>
      <rPr>
        <sz val="9"/>
        <rFont val="Times New Roman"/>
        <charset val="134"/>
      </rPr>
      <t>:7cm-8cm</t>
    </r>
    <r>
      <rPr>
        <sz val="9"/>
        <rFont val="宋体"/>
        <charset val="134"/>
        <scheme val="minor"/>
      </rPr>
      <t>）</t>
    </r>
  </si>
  <si>
    <r>
      <rPr>
        <sz val="9"/>
        <rFont val="宋体"/>
        <charset val="134"/>
        <scheme val="minor"/>
      </rPr>
      <t>红叶石楠球（</t>
    </r>
    <r>
      <rPr>
        <sz val="9"/>
        <rFont val="Times New Roman"/>
        <charset val="134"/>
      </rPr>
      <t>P:120-150cm</t>
    </r>
    <r>
      <rPr>
        <sz val="9"/>
        <rFont val="宋体"/>
        <charset val="134"/>
        <scheme val="minor"/>
      </rPr>
      <t>）</t>
    </r>
  </si>
  <si>
    <r>
      <rPr>
        <sz val="9"/>
        <rFont val="宋体"/>
        <charset val="134"/>
        <scheme val="minor"/>
      </rPr>
      <t>红叶石楠（</t>
    </r>
    <r>
      <rPr>
        <sz val="9"/>
        <rFont val="Times New Roman"/>
        <charset val="134"/>
      </rPr>
      <t>H:60-70cm</t>
    </r>
    <r>
      <rPr>
        <sz val="9"/>
        <rFont val="宋体"/>
        <charset val="134"/>
        <scheme val="minor"/>
      </rPr>
      <t>，</t>
    </r>
    <r>
      <rPr>
        <sz val="9"/>
        <rFont val="Times New Roman"/>
        <charset val="134"/>
      </rPr>
      <t>20</t>
    </r>
    <r>
      <rPr>
        <sz val="9"/>
        <rFont val="宋体"/>
        <charset val="134"/>
        <scheme val="minor"/>
      </rPr>
      <t>株</t>
    </r>
    <r>
      <rPr>
        <sz val="9"/>
        <rFont val="Times New Roman"/>
        <charset val="134"/>
      </rPr>
      <t>/</t>
    </r>
    <r>
      <rPr>
        <sz val="9"/>
        <rFont val="宋体"/>
        <charset val="134"/>
        <scheme val="minor"/>
      </rPr>
      <t>平）</t>
    </r>
  </si>
  <si>
    <r>
      <rPr>
        <sz val="9"/>
        <rFont val="宋体"/>
        <charset val="134"/>
        <scheme val="minor"/>
      </rPr>
      <t>海桐苗（</t>
    </r>
    <r>
      <rPr>
        <sz val="9"/>
        <rFont val="Times New Roman"/>
        <charset val="134"/>
      </rPr>
      <t>H:50-60cm</t>
    </r>
    <r>
      <rPr>
        <sz val="9"/>
        <rFont val="宋体"/>
        <charset val="134"/>
        <scheme val="minor"/>
      </rPr>
      <t>，</t>
    </r>
    <r>
      <rPr>
        <sz val="9"/>
        <rFont val="Times New Roman"/>
        <charset val="134"/>
      </rPr>
      <t>20</t>
    </r>
    <r>
      <rPr>
        <sz val="9"/>
        <rFont val="宋体"/>
        <charset val="134"/>
        <scheme val="minor"/>
      </rPr>
      <t>株</t>
    </r>
    <r>
      <rPr>
        <sz val="9"/>
        <rFont val="Times New Roman"/>
        <charset val="134"/>
      </rPr>
      <t>/</t>
    </r>
    <r>
      <rPr>
        <sz val="9"/>
        <rFont val="宋体"/>
        <charset val="134"/>
        <scheme val="minor"/>
      </rPr>
      <t>平）</t>
    </r>
  </si>
  <si>
    <r>
      <rPr>
        <sz val="9"/>
        <rFont val="宋体"/>
        <charset val="134"/>
        <scheme val="minor"/>
      </rPr>
      <t>金边黄杨（</t>
    </r>
    <r>
      <rPr>
        <sz val="9"/>
        <rFont val="Times New Roman"/>
        <charset val="134"/>
      </rPr>
      <t>H:50-60cm</t>
    </r>
    <r>
      <rPr>
        <sz val="9"/>
        <rFont val="宋体"/>
        <charset val="134"/>
        <scheme val="minor"/>
      </rPr>
      <t>，</t>
    </r>
    <r>
      <rPr>
        <sz val="9"/>
        <rFont val="Times New Roman"/>
        <charset val="134"/>
      </rPr>
      <t>20</t>
    </r>
    <r>
      <rPr>
        <sz val="9"/>
        <rFont val="宋体"/>
        <charset val="134"/>
        <scheme val="minor"/>
      </rPr>
      <t>株</t>
    </r>
    <r>
      <rPr>
        <sz val="9"/>
        <rFont val="Times New Roman"/>
        <charset val="134"/>
      </rPr>
      <t>/</t>
    </r>
    <r>
      <rPr>
        <sz val="9"/>
        <rFont val="宋体"/>
        <charset val="134"/>
        <scheme val="minor"/>
      </rPr>
      <t>平）</t>
    </r>
  </si>
  <si>
    <r>
      <rPr>
        <sz val="9"/>
        <rFont val="宋体"/>
        <charset val="134"/>
      </rPr>
      <t>基价类</t>
    </r>
    <r>
      <rPr>
        <sz val="9"/>
        <rFont val="Times New Roman"/>
        <charset val="134"/>
      </rPr>
      <t>600</t>
    </r>
    <r>
      <rPr>
        <sz val="9"/>
        <rFont val="宋体"/>
        <charset val="134"/>
      </rPr>
      <t>章小计（结转至清单汇总表）</t>
    </r>
  </si>
  <si>
    <r>
      <rPr>
        <sz val="9"/>
        <rFont val="宋体"/>
        <charset val="134"/>
      </rPr>
      <t>单价类</t>
    </r>
    <r>
      <rPr>
        <sz val="9"/>
        <rFont val="Times New Roman"/>
        <charset val="134"/>
      </rPr>
      <t>600</t>
    </r>
    <r>
      <rPr>
        <sz val="9"/>
        <rFont val="宋体"/>
        <charset val="134"/>
      </rPr>
      <t>章小计（结转至清单汇总表）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</si>
</sst>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_);[Red]\(0\)"/>
    <numFmt numFmtId="179" formatCode="0.0"/>
    <numFmt numFmtId="180" formatCode="0_);\(0\)"/>
    <numFmt numFmtId="181" formatCode="0.0_ "/>
  </numFmts>
  <fonts count="57">
    <font>
      <sz val="11"/>
      <color theme="1"/>
      <name val="宋体"/>
      <charset val="134"/>
      <scheme val="minor"/>
    </font>
    <font>
      <sz val="12"/>
      <name val="Times New Roman"/>
      <charset val="134"/>
    </font>
    <font>
      <b/>
      <sz val="14"/>
      <name val="宋体"/>
      <charset val="134"/>
    </font>
    <font>
      <sz val="9"/>
      <name val="宋体"/>
      <charset val="134"/>
    </font>
    <font>
      <sz val="9"/>
      <name val="Times New Roman"/>
      <charset val="134"/>
    </font>
    <font>
      <sz val="9"/>
      <name val="宋体"/>
      <charset val="134"/>
      <scheme val="minor"/>
    </font>
    <font>
      <sz val="9"/>
      <color rgb="FFFF0000"/>
      <name val="宋体"/>
      <charset val="134"/>
      <scheme val="minor"/>
    </font>
    <font>
      <sz val="9"/>
      <color rgb="FFFF0000"/>
      <name val="Times New Roman"/>
      <charset val="134"/>
    </font>
    <font>
      <sz val="9"/>
      <color rgb="FFFF0000"/>
      <name val="宋体"/>
      <charset val="134"/>
    </font>
    <font>
      <sz val="10"/>
      <name val="Times New Roman"/>
      <charset val="134"/>
    </font>
    <font>
      <sz val="8"/>
      <name val="Times New Roman"/>
      <charset val="134"/>
    </font>
    <font>
      <sz val="10.5"/>
      <name val="Times New Roman"/>
      <charset val="134"/>
    </font>
    <font>
      <sz val="9"/>
      <color theme="1"/>
      <name val="宋体"/>
      <charset val="134"/>
    </font>
    <font>
      <sz val="10"/>
      <color theme="1"/>
      <name val="Times New Roman"/>
      <charset val="134"/>
    </font>
    <font>
      <sz val="9"/>
      <color theme="1"/>
      <name val="Times New Roman"/>
      <charset val="134"/>
    </font>
    <font>
      <sz val="9"/>
      <color indexed="8"/>
      <name val="Times New Roman"/>
      <charset val="0"/>
    </font>
    <font>
      <sz val="10"/>
      <name val="宋体"/>
      <charset val="134"/>
    </font>
    <font>
      <sz val="9"/>
      <name val="Times New Roman"/>
      <charset val="0"/>
    </font>
    <font>
      <sz val="11"/>
      <name val="Times New Roman"/>
      <charset val="134"/>
    </font>
    <font>
      <b/>
      <sz val="20"/>
      <name val="Times New Roman"/>
      <charset val="134"/>
    </font>
    <font>
      <sz val="11"/>
      <name val="Times New Roman"/>
      <charset val="0"/>
    </font>
    <font>
      <sz val="12"/>
      <name val="Times New Roman"/>
      <charset val="0"/>
    </font>
    <font>
      <b/>
      <sz val="24"/>
      <name val="仿宋_GB2312"/>
      <charset val="134"/>
    </font>
    <font>
      <sz val="11"/>
      <name val="宋体"/>
      <charset val="134"/>
    </font>
    <font>
      <sz val="11"/>
      <color rgb="FF000000"/>
      <name val="宋体"/>
      <charset val="134"/>
    </font>
    <font>
      <sz val="12"/>
      <name val="宋体"/>
      <charset val="134"/>
    </font>
    <font>
      <b/>
      <sz val="11"/>
      <name val="仿宋_GB2312"/>
      <charset val="134"/>
    </font>
    <font>
      <b/>
      <sz val="12"/>
      <name val="仿宋_GB2312"/>
      <charset val="134"/>
    </font>
    <font>
      <b/>
      <sz val="18"/>
      <name val="仿宋_GB2312"/>
      <charset val="134"/>
    </font>
    <font>
      <b/>
      <sz val="14"/>
      <name val="仿宋_GB2312"/>
      <charset val="134"/>
    </font>
    <font>
      <b/>
      <sz val="28"/>
      <name val="仿宋_GB2312"/>
      <charset val="134"/>
    </font>
    <font>
      <b/>
      <sz val="3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name val="Arial"/>
      <charset val="0"/>
    </font>
    <font>
      <vertAlign val="superscript"/>
      <sz val="9"/>
      <name val="宋体"/>
      <charset val="134"/>
    </font>
    <font>
      <b/>
      <sz val="20"/>
      <name val="宋体"/>
      <charset val="134"/>
    </font>
    <font>
      <vertAlign val="superscript"/>
      <sz val="9"/>
      <name val="Times New Roman"/>
      <charset val="134"/>
    </font>
    <font>
      <b/>
      <sz val="9"/>
      <name val="仿宋_GB2312"/>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indexed="8"/>
      </right>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4" borderId="13"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4" applyNumberFormat="0" applyFill="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39" fillId="0" borderId="0" applyNumberFormat="0" applyFill="0" applyBorder="0" applyAlignment="0" applyProtection="0">
      <alignment vertical="center"/>
    </xf>
    <xf numFmtId="0" fontId="40" fillId="5" borderId="16" applyNumberFormat="0" applyAlignment="0" applyProtection="0">
      <alignment vertical="center"/>
    </xf>
    <xf numFmtId="0" fontId="41" fillId="6" borderId="17" applyNumberFormat="0" applyAlignment="0" applyProtection="0">
      <alignment vertical="center"/>
    </xf>
    <xf numFmtId="0" fontId="42" fillId="6" borderId="16" applyNumberFormat="0" applyAlignment="0" applyProtection="0">
      <alignment vertical="center"/>
    </xf>
    <xf numFmtId="0" fontId="43" fillId="7" borderId="18" applyNumberFormat="0" applyAlignment="0" applyProtection="0">
      <alignment vertical="center"/>
    </xf>
    <xf numFmtId="0" fontId="44" fillId="0" borderId="19" applyNumberFormat="0" applyFill="0" applyAlignment="0" applyProtection="0">
      <alignment vertical="center"/>
    </xf>
    <xf numFmtId="0" fontId="45" fillId="0" borderId="20"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9" fillId="34" borderId="0" applyNumberFormat="0" applyBorder="0" applyAlignment="0" applyProtection="0">
      <alignment vertical="center"/>
    </xf>
    <xf numFmtId="0" fontId="25" fillId="0" borderId="0"/>
    <xf numFmtId="0" fontId="25" fillId="0" borderId="0"/>
    <xf numFmtId="0" fontId="25" fillId="0" borderId="0">
      <alignment vertical="center"/>
    </xf>
    <xf numFmtId="0" fontId="25" fillId="0" borderId="0"/>
    <xf numFmtId="0" fontId="25" fillId="0" borderId="0"/>
    <xf numFmtId="0" fontId="25" fillId="0" borderId="0"/>
    <xf numFmtId="0" fontId="25" fillId="0" borderId="0"/>
    <xf numFmtId="0" fontId="51" fillId="0" borderId="0"/>
  </cellStyleXfs>
  <cellXfs count="207">
    <xf numFmtId="0" fontId="0" fillId="0" borderId="0" xfId="0">
      <alignment vertical="center"/>
    </xf>
    <xf numFmtId="0" fontId="1" fillId="0" borderId="0" xfId="0" applyFont="1" applyProtection="1">
      <alignment vertical="center"/>
    </xf>
    <xf numFmtId="0" fontId="1" fillId="0" borderId="0" xfId="0" applyFont="1" applyAlignment="1" applyProtection="1"/>
    <xf numFmtId="0" fontId="2" fillId="0" borderId="0" xfId="0" applyFont="1" applyAlignment="1" applyProtection="1">
      <alignment horizontal="center" vertical="center" wrapText="1"/>
    </xf>
    <xf numFmtId="0" fontId="3" fillId="0" borderId="1" xfId="0" applyFont="1" applyBorder="1" applyAlignment="1" applyProtection="1">
      <alignment horizontal="left" vertical="center" wrapText="1"/>
    </xf>
    <xf numFmtId="0" fontId="4" fillId="0" borderId="2"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3"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176"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177" fontId="4"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right" vertical="center" wrapText="1"/>
    </xf>
    <xf numFmtId="0" fontId="5" fillId="0" borderId="2" xfId="53" applyFont="1" applyFill="1" applyBorder="1" applyAlignment="1" applyProtection="1">
      <alignment horizontal="left" vertical="center" wrapText="1"/>
    </xf>
    <xf numFmtId="0" fontId="5" fillId="0" borderId="2" xfId="53" applyFont="1" applyFill="1" applyBorder="1" applyAlignment="1" applyProtection="1">
      <alignment horizontal="center" vertical="center" wrapText="1"/>
    </xf>
    <xf numFmtId="0" fontId="4" fillId="0" borderId="2" xfId="53" applyFont="1" applyFill="1" applyBorder="1" applyAlignment="1" applyProtection="1">
      <alignment horizontal="center" vertical="center" wrapText="1"/>
    </xf>
    <xf numFmtId="0" fontId="4" fillId="0" borderId="2" xfId="53" applyNumberFormat="1" applyFont="1" applyFill="1" applyBorder="1" applyAlignment="1" applyProtection="1">
      <alignment horizontal="center" vertical="center" wrapText="1"/>
    </xf>
    <xf numFmtId="0" fontId="4" fillId="0" borderId="2" xfId="0" applyFont="1" applyBorder="1" applyAlignment="1" applyProtection="1">
      <alignment horizontal="center" vertical="center"/>
    </xf>
    <xf numFmtId="0" fontId="3" fillId="0" borderId="2" xfId="0" applyFont="1" applyFill="1" applyBorder="1" applyAlignment="1" applyProtection="1">
      <alignment horizontal="left" vertical="center"/>
    </xf>
    <xf numFmtId="0" fontId="4" fillId="0" borderId="2" xfId="0" applyNumberFormat="1" applyFont="1" applyFill="1" applyBorder="1" applyAlignment="1" applyProtection="1">
      <alignment horizontal="center" vertical="center"/>
    </xf>
    <xf numFmtId="0" fontId="3" fillId="0" borderId="2" xfId="0" applyFont="1" applyFill="1" applyBorder="1" applyProtection="1">
      <alignment vertical="center"/>
    </xf>
    <xf numFmtId="0" fontId="1" fillId="0" borderId="2" xfId="0" applyFont="1" applyFill="1" applyBorder="1" applyProtection="1">
      <alignment vertical="center"/>
    </xf>
    <xf numFmtId="177" fontId="4" fillId="0" borderId="2" xfId="0" applyNumberFormat="1" applyFont="1" applyFill="1" applyBorder="1" applyAlignment="1" applyProtection="1">
      <alignment horizontal="center" vertical="center"/>
    </xf>
    <xf numFmtId="0" fontId="3" fillId="0" borderId="2" xfId="53" applyFont="1" applyFill="1" applyBorder="1" applyAlignment="1" applyProtection="1">
      <alignment horizontal="left" vertical="center" wrapText="1"/>
    </xf>
    <xf numFmtId="0" fontId="4" fillId="0" borderId="2" xfId="0"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5" fillId="0" borderId="2" xfId="53" applyFont="1" applyFill="1" applyBorder="1" applyAlignment="1" applyProtection="1">
      <alignment horizontal="left" vertical="center"/>
    </xf>
    <xf numFmtId="0" fontId="1" fillId="0" borderId="2" xfId="0" applyFont="1" applyBorder="1" applyProtection="1">
      <alignment vertical="center"/>
    </xf>
    <xf numFmtId="0" fontId="3" fillId="0" borderId="2" xfId="0" applyFont="1" applyBorder="1" applyAlignment="1" applyProtection="1">
      <alignment horizontal="left" vertical="center"/>
    </xf>
    <xf numFmtId="0" fontId="6" fillId="0" borderId="2" xfId="53"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2" xfId="53" applyFont="1" applyBorder="1" applyAlignment="1" applyProtection="1">
      <alignment horizontal="center" vertical="center" wrapText="1"/>
    </xf>
    <xf numFmtId="49" fontId="4" fillId="2" borderId="2" xfId="0" applyNumberFormat="1" applyFont="1" applyFill="1" applyBorder="1" applyAlignment="1" applyProtection="1">
      <alignment horizontal="right" vertical="center" wrapText="1"/>
    </xf>
    <xf numFmtId="0" fontId="7" fillId="0" borderId="2" xfId="53" applyFont="1" applyBorder="1" applyAlignment="1" applyProtection="1">
      <alignment horizontal="left" vertical="center" wrapText="1"/>
    </xf>
    <xf numFmtId="177" fontId="3" fillId="0" borderId="2" xfId="0" applyNumberFormat="1" applyFont="1" applyBorder="1" applyAlignment="1" applyProtection="1">
      <alignment horizontal="center" vertical="center"/>
    </xf>
    <xf numFmtId="177" fontId="4" fillId="0" borderId="2" xfId="0" applyNumberFormat="1" applyFont="1" applyBorder="1" applyAlignment="1" applyProtection="1">
      <alignment horizontal="center" vertical="center"/>
    </xf>
    <xf numFmtId="176" fontId="4" fillId="0" borderId="2" xfId="0" applyNumberFormat="1" applyFont="1" applyBorder="1" applyAlignment="1" applyProtection="1">
      <alignment horizontal="center" vertical="center"/>
    </xf>
    <xf numFmtId="0" fontId="3" fillId="0" borderId="0" xfId="0" applyFont="1" applyAlignment="1" applyProtection="1">
      <alignment horizontal="left" vertical="center" wrapText="1"/>
    </xf>
    <xf numFmtId="0" fontId="4" fillId="0" borderId="0" xfId="0" applyFont="1" applyProtection="1">
      <alignment vertical="center"/>
    </xf>
    <xf numFmtId="0" fontId="4" fillId="0" borderId="0" xfId="0" applyFont="1" applyAlignment="1" applyProtection="1">
      <alignment horizontal="center" vertical="center" wrapText="1"/>
    </xf>
    <xf numFmtId="176" fontId="4" fillId="0" borderId="0" xfId="0" applyNumberFormat="1" applyFont="1" applyAlignment="1" applyProtection="1">
      <alignment horizontal="center" vertical="center" wrapText="1"/>
    </xf>
    <xf numFmtId="0" fontId="3" fillId="0" borderId="0" xfId="0" applyFont="1" applyAlignment="1" applyProtection="1">
      <alignment horizontal="center" vertical="center" wrapText="1"/>
    </xf>
    <xf numFmtId="177" fontId="4" fillId="0" borderId="0" xfId="0" applyNumberFormat="1" applyFont="1" applyAlignment="1" applyProtection="1">
      <alignment horizontal="center" vertical="center" wrapText="1"/>
    </xf>
    <xf numFmtId="0" fontId="4" fillId="0" borderId="2" xfId="55" applyFont="1" applyFill="1" applyBorder="1" applyAlignment="1" applyProtection="1">
      <alignment horizontal="center" vertical="center" wrapText="1"/>
    </xf>
    <xf numFmtId="0" fontId="3" fillId="0" borderId="2" xfId="55" applyFont="1" applyFill="1" applyBorder="1" applyAlignment="1" applyProtection="1">
      <alignment horizontal="left" vertical="center" wrapText="1"/>
    </xf>
    <xf numFmtId="0" fontId="4" fillId="0" borderId="2" xfId="55"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3" fillId="0" borderId="2" xfId="55" applyFont="1" applyFill="1" applyBorder="1" applyAlignment="1" applyProtection="1">
      <alignment horizontal="center" vertical="center" wrapText="1"/>
    </xf>
    <xf numFmtId="1" fontId="4" fillId="0" borderId="2" xfId="0" applyNumberFormat="1" applyFont="1" applyFill="1" applyBorder="1" applyAlignment="1" applyProtection="1">
      <alignment horizontal="center" vertical="center" wrapText="1"/>
    </xf>
    <xf numFmtId="1" fontId="4" fillId="0" borderId="2" xfId="55" applyNumberFormat="1" applyFont="1" applyFill="1" applyBorder="1" applyAlignment="1" applyProtection="1">
      <alignment horizontal="center" vertical="center" wrapText="1"/>
    </xf>
    <xf numFmtId="0" fontId="3" fillId="0" borderId="2" xfId="55" applyFont="1" applyFill="1" applyBorder="1" applyAlignment="1" applyProtection="1">
      <alignment horizontal="left" vertical="center"/>
    </xf>
    <xf numFmtId="49" fontId="4" fillId="0" borderId="2" xfId="0" applyNumberFormat="1" applyFont="1" applyFill="1" applyBorder="1" applyAlignment="1" applyProtection="1">
      <alignment horizontal="center" vertical="center" wrapText="1"/>
    </xf>
    <xf numFmtId="0" fontId="3" fillId="0" borderId="2" xfId="54" applyFont="1" applyFill="1" applyBorder="1" applyAlignment="1" applyProtection="1">
      <alignment horizontal="left" vertical="center" wrapText="1"/>
    </xf>
    <xf numFmtId="0" fontId="3" fillId="0" borderId="2" xfId="54" applyFont="1" applyFill="1" applyBorder="1" applyAlignment="1" applyProtection="1">
      <alignment horizontal="center" vertical="center" wrapText="1"/>
    </xf>
    <xf numFmtId="0" fontId="4" fillId="0" borderId="2" xfId="54" applyFont="1" applyFill="1" applyBorder="1" applyAlignment="1" applyProtection="1">
      <alignment horizontal="center" vertical="center" wrapText="1"/>
    </xf>
    <xf numFmtId="0" fontId="4" fillId="0" borderId="2" xfId="54"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left" vertical="center" wrapText="1"/>
    </xf>
    <xf numFmtId="176" fontId="3" fillId="0" borderId="2" xfId="0" applyNumberFormat="1" applyFont="1" applyFill="1" applyBorder="1" applyAlignment="1" applyProtection="1">
      <alignment horizontal="center" vertical="center" wrapText="1"/>
    </xf>
    <xf numFmtId="0" fontId="4" fillId="0" borderId="2" xfId="55" applyFont="1" applyFill="1" applyBorder="1" applyAlignment="1" applyProtection="1">
      <alignment horizontal="center" vertical="center"/>
    </xf>
    <xf numFmtId="0" fontId="4" fillId="0" borderId="2" xfId="55" applyNumberFormat="1" applyFont="1" applyFill="1" applyBorder="1" applyAlignment="1" applyProtection="1">
      <alignment horizontal="center" vertical="center"/>
    </xf>
    <xf numFmtId="0" fontId="3" fillId="0" borderId="2" xfId="55" applyFont="1" applyBorder="1" applyAlignment="1" applyProtection="1">
      <alignment horizontal="left" vertical="center" wrapText="1"/>
    </xf>
    <xf numFmtId="0" fontId="3" fillId="0" borderId="2" xfId="55" applyFont="1" applyBorder="1" applyAlignment="1" applyProtection="1">
      <alignment horizontal="center" vertical="center" wrapText="1"/>
    </xf>
    <xf numFmtId="1" fontId="4" fillId="0" borderId="2" xfId="55" applyNumberFormat="1" applyFont="1" applyBorder="1" applyAlignment="1" applyProtection="1">
      <alignment horizontal="center" vertical="center" wrapText="1"/>
    </xf>
    <xf numFmtId="49" fontId="4" fillId="2" borderId="2" xfId="0" applyNumberFormat="1" applyFont="1" applyFill="1" applyBorder="1" applyAlignment="1" applyProtection="1">
      <alignment horizontal="center" vertical="center" wrapText="1"/>
    </xf>
    <xf numFmtId="0" fontId="7" fillId="2" borderId="2" xfId="55" applyFont="1" applyFill="1" applyBorder="1" applyAlignment="1" applyProtection="1">
      <alignment horizontal="left" vertical="center" wrapText="1"/>
    </xf>
    <xf numFmtId="0" fontId="7" fillId="2" borderId="2" xfId="55" applyFont="1" applyFill="1" applyBorder="1" applyAlignment="1" applyProtection="1">
      <alignment horizontal="center" vertical="center" wrapText="1"/>
    </xf>
    <xf numFmtId="0" fontId="7" fillId="2" borderId="2" xfId="55" applyFont="1" applyFill="1" applyBorder="1" applyAlignment="1" applyProtection="1">
      <alignment horizontal="center"/>
    </xf>
    <xf numFmtId="176" fontId="8" fillId="2" borderId="2" xfId="0" applyNumberFormat="1" applyFont="1" applyFill="1" applyBorder="1" applyAlignment="1" applyProtection="1">
      <alignment horizontal="left" vertical="center" wrapText="1"/>
    </xf>
    <xf numFmtId="176" fontId="8" fillId="2" borderId="2" xfId="0" applyNumberFormat="1" applyFont="1" applyFill="1" applyBorder="1" applyAlignment="1" applyProtection="1">
      <alignment horizontal="center" vertical="center" wrapText="1"/>
    </xf>
    <xf numFmtId="0" fontId="7" fillId="2" borderId="2" xfId="55" applyFont="1" applyFill="1" applyBorder="1" applyAlignment="1" applyProtection="1">
      <alignment horizontal="center" vertical="center"/>
    </xf>
    <xf numFmtId="176" fontId="4" fillId="2" borderId="2" xfId="0" applyNumberFormat="1"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3" fillId="0" borderId="2" xfId="0" applyFont="1" applyBorder="1" applyAlignment="1" applyProtection="1">
      <alignment horizontal="left" vertical="center" wrapText="1"/>
    </xf>
    <xf numFmtId="177" fontId="4" fillId="0" borderId="2" xfId="0" applyNumberFormat="1" applyFont="1" applyBorder="1" applyAlignment="1" applyProtection="1">
      <alignment horizontal="center" vertical="center" wrapText="1"/>
    </xf>
    <xf numFmtId="0" fontId="4" fillId="2" borderId="2" xfId="55" applyFont="1" applyFill="1" applyBorder="1" applyAlignment="1" applyProtection="1">
      <alignment horizontal="center" vertical="center" wrapText="1"/>
    </xf>
    <xf numFmtId="0" fontId="7" fillId="2" borderId="2" xfId="54" applyFont="1" applyFill="1" applyBorder="1" applyAlignment="1" applyProtection="1">
      <alignment horizontal="left" vertical="center" wrapText="1"/>
    </xf>
    <xf numFmtId="0" fontId="7" fillId="2" borderId="2" xfId="54" applyFont="1" applyFill="1" applyBorder="1" applyAlignment="1" applyProtection="1">
      <alignment horizontal="center" vertical="center" wrapText="1"/>
    </xf>
    <xf numFmtId="0" fontId="4" fillId="2" borderId="2" xfId="54" applyFont="1" applyFill="1" applyBorder="1" applyAlignment="1" applyProtection="1">
      <alignment horizontal="left" vertical="center" wrapText="1"/>
    </xf>
    <xf numFmtId="0" fontId="4" fillId="2" borderId="2" xfId="54" applyFont="1" applyFill="1" applyBorder="1" applyAlignment="1" applyProtection="1">
      <alignment horizontal="center" vertical="center" wrapText="1"/>
    </xf>
    <xf numFmtId="0" fontId="9" fillId="0" borderId="0" xfId="0" applyFont="1" applyAlignment="1" applyProtection="1">
      <alignment horizontal="center" vertical="center" wrapText="1"/>
    </xf>
    <xf numFmtId="0" fontId="4" fillId="0" borderId="0" xfId="0" applyFont="1" applyAlignment="1" applyProtection="1">
      <alignment horizontal="left" vertical="center" wrapText="1"/>
    </xf>
    <xf numFmtId="0" fontId="10" fillId="0" borderId="0" xfId="0" applyFont="1" applyAlignment="1" applyProtection="1">
      <alignment horizontal="left" wrapText="1"/>
    </xf>
    <xf numFmtId="0" fontId="11" fillId="0" borderId="0" xfId="0" applyFont="1" applyAlignment="1" applyProtection="1">
      <alignment horizontal="justify" wrapText="1"/>
    </xf>
    <xf numFmtId="178" fontId="1" fillId="0" borderId="0" xfId="0" applyNumberFormat="1" applyFont="1" applyAlignment="1" applyProtection="1"/>
    <xf numFmtId="178" fontId="3" fillId="0" borderId="2" xfId="0" applyNumberFormat="1" applyFont="1" applyBorder="1" applyAlignment="1" applyProtection="1">
      <alignment horizontal="center" vertical="center" wrapText="1"/>
    </xf>
    <xf numFmtId="178" fontId="4" fillId="0" borderId="2" xfId="0" applyNumberFormat="1" applyFont="1" applyBorder="1" applyAlignment="1" applyProtection="1">
      <alignment horizontal="center" vertical="center" wrapText="1"/>
    </xf>
    <xf numFmtId="0" fontId="4" fillId="0" borderId="2" xfId="0" applyNumberFormat="1" applyFont="1" applyBorder="1" applyAlignment="1" applyProtection="1">
      <alignment horizontal="center" vertical="center" wrapText="1"/>
    </xf>
    <xf numFmtId="176" fontId="4" fillId="0" borderId="2" xfId="0" applyNumberFormat="1" applyFont="1" applyBorder="1" applyAlignment="1" applyProtection="1">
      <alignment horizontal="center" vertical="center" wrapText="1"/>
    </xf>
    <xf numFmtId="49" fontId="4" fillId="0" borderId="2" xfId="0" applyNumberFormat="1" applyFont="1" applyBorder="1" applyAlignment="1" applyProtection="1">
      <alignment horizontal="center" vertical="center" wrapText="1"/>
    </xf>
    <xf numFmtId="0" fontId="12" fillId="0" borderId="2" xfId="0" applyFont="1" applyBorder="1" applyAlignment="1" applyProtection="1">
      <alignment horizontal="left" vertical="center" wrapText="1"/>
    </xf>
    <xf numFmtId="49" fontId="4" fillId="0" borderId="2" xfId="0" applyNumberFormat="1" applyFont="1" applyBorder="1" applyAlignment="1" applyProtection="1">
      <alignment horizontal="right" vertical="center" wrapText="1"/>
    </xf>
    <xf numFmtId="0" fontId="4" fillId="0" borderId="2" xfId="0" applyFont="1" applyBorder="1" applyAlignment="1" applyProtection="1">
      <alignment horizontal="left" vertical="center" wrapText="1"/>
    </xf>
    <xf numFmtId="0" fontId="13" fillId="0" borderId="2" xfId="0" applyFont="1" applyBorder="1" applyAlignment="1" applyProtection="1">
      <alignment horizontal="center" vertical="center" wrapText="1"/>
    </xf>
    <xf numFmtId="178" fontId="4" fillId="0" borderId="2" xfId="0" applyNumberFormat="1" applyFont="1" applyFill="1" applyBorder="1" applyAlignment="1" applyProtection="1">
      <alignment horizontal="center" vertical="center" wrapText="1"/>
    </xf>
    <xf numFmtId="0" fontId="4" fillId="0" borderId="3" xfId="0" applyFont="1" applyBorder="1" applyAlignment="1" applyProtection="1">
      <alignment horizontal="left" vertical="center"/>
    </xf>
    <xf numFmtId="0" fontId="8" fillId="0" borderId="2" xfId="0" applyFont="1" applyBorder="1" applyAlignment="1" applyProtection="1">
      <alignment horizontal="left" vertical="center" wrapText="1"/>
    </xf>
    <xf numFmtId="177" fontId="7" fillId="0" borderId="2" xfId="0" applyNumberFormat="1" applyFont="1" applyBorder="1" applyAlignment="1" applyProtection="1">
      <alignment horizontal="center" vertical="center" wrapText="1"/>
    </xf>
    <xf numFmtId="176" fontId="7" fillId="0" borderId="2" xfId="0" applyNumberFormat="1" applyFont="1" applyBorder="1" applyAlignment="1" applyProtection="1">
      <alignment horizontal="center" vertical="center" wrapText="1"/>
    </xf>
    <xf numFmtId="0" fontId="8" fillId="0" borderId="2" xfId="55" applyFont="1" applyBorder="1" applyAlignment="1" applyProtection="1">
      <alignment horizontal="left" vertical="center" wrapText="1"/>
    </xf>
    <xf numFmtId="0" fontId="4" fillId="0" borderId="2" xfId="0" applyFont="1" applyBorder="1" applyProtection="1">
      <alignment vertical="center"/>
    </xf>
    <xf numFmtId="178" fontId="4" fillId="0" borderId="2" xfId="0" applyNumberFormat="1" applyFont="1" applyBorder="1" applyProtection="1">
      <alignment vertical="center"/>
    </xf>
    <xf numFmtId="178" fontId="1" fillId="0" borderId="0" xfId="0" applyNumberFormat="1" applyFont="1" applyProtection="1">
      <alignment vertical="center"/>
    </xf>
    <xf numFmtId="0" fontId="9"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xf>
    <xf numFmtId="0" fontId="5" fillId="0" borderId="2" xfId="55" applyFont="1" applyFill="1" applyBorder="1" applyAlignment="1" applyProtection="1">
      <alignment horizontal="center" vertical="center" wrapText="1"/>
    </xf>
    <xf numFmtId="49" fontId="9" fillId="0" borderId="2" xfId="0" applyNumberFormat="1" applyFont="1" applyFill="1" applyBorder="1" applyAlignment="1" applyProtection="1">
      <alignment horizontal="right" vertical="center" wrapText="1"/>
    </xf>
    <xf numFmtId="179" fontId="4" fillId="0" borderId="2" xfId="0" applyNumberFormat="1" applyFont="1" applyFill="1" applyBorder="1" applyAlignment="1" applyProtection="1">
      <alignment horizontal="center" vertical="center" wrapText="1"/>
    </xf>
    <xf numFmtId="0" fontId="9" fillId="0" borderId="2" xfId="0" applyFont="1" applyFill="1" applyBorder="1" applyAlignment="1" applyProtection="1">
      <alignment horizontal="right" vertical="center" wrapText="1"/>
    </xf>
    <xf numFmtId="0" fontId="3" fillId="0" borderId="4" xfId="0" applyFont="1" applyFill="1" applyBorder="1" applyAlignment="1" applyProtection="1">
      <alignment horizontal="left" vertical="center" wrapText="1"/>
    </xf>
    <xf numFmtId="2" fontId="4" fillId="0" borderId="2"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left" vertical="center" wrapText="1"/>
    </xf>
    <xf numFmtId="177" fontId="4" fillId="0" borderId="2" xfId="0" applyNumberFormat="1" applyFont="1" applyFill="1" applyBorder="1" applyAlignment="1" applyProtection="1">
      <alignment horizontal="center" vertical="center" wrapText="1"/>
    </xf>
    <xf numFmtId="177" fontId="9" fillId="0" borderId="2" xfId="0" applyNumberFormat="1" applyFont="1" applyFill="1" applyBorder="1" applyAlignment="1" applyProtection="1">
      <alignment horizontal="center" vertical="center"/>
    </xf>
    <xf numFmtId="0" fontId="5" fillId="0" borderId="2" xfId="54" applyFont="1" applyFill="1" applyBorder="1" applyAlignment="1" applyProtection="1">
      <alignment horizontal="left" vertical="center" wrapText="1"/>
    </xf>
    <xf numFmtId="0" fontId="4" fillId="0" borderId="2" xfId="0" applyFont="1" applyFill="1" applyBorder="1" applyProtection="1">
      <alignment vertical="center"/>
    </xf>
    <xf numFmtId="0" fontId="4" fillId="0" borderId="2" xfId="54" applyFont="1" applyFill="1" applyBorder="1" applyAlignment="1" applyProtection="1">
      <alignment horizontal="left" vertical="center" wrapText="1"/>
    </xf>
    <xf numFmtId="0" fontId="4" fillId="0" borderId="2" xfId="55" applyFont="1" applyFill="1" applyBorder="1" applyAlignment="1" applyProtection="1">
      <alignment horizontal="left" vertical="center" wrapText="1"/>
    </xf>
    <xf numFmtId="0" fontId="4" fillId="0" borderId="2" xfId="0" applyFont="1" applyFill="1" applyBorder="1" applyAlignment="1" applyProtection="1">
      <alignment horizontal="center" vertical="center" wrapText="1"/>
    </xf>
    <xf numFmtId="0" fontId="4" fillId="0" borderId="4" xfId="0" applyFont="1" applyFill="1" applyBorder="1" applyAlignment="1" applyProtection="1">
      <alignment horizontal="left" vertical="center" wrapText="1"/>
    </xf>
    <xf numFmtId="49" fontId="9" fillId="0" borderId="2" xfId="0" applyNumberFormat="1"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49" fontId="9" fillId="0" borderId="2" xfId="0" applyNumberFormat="1" applyFont="1" applyBorder="1" applyAlignment="1" applyProtection="1">
      <alignment horizontal="center" vertical="center" wrapText="1"/>
    </xf>
    <xf numFmtId="0" fontId="3" fillId="2" borderId="2" xfId="0" applyFont="1" applyFill="1" applyBorder="1" applyProtection="1">
      <alignment vertical="center"/>
    </xf>
    <xf numFmtId="177" fontId="4" fillId="2" borderId="2" xfId="0" applyNumberFormat="1" applyFont="1" applyFill="1" applyBorder="1" applyAlignment="1" applyProtection="1">
      <alignment horizontal="center" vertical="center"/>
    </xf>
    <xf numFmtId="0" fontId="14" fillId="2" borderId="2" xfId="55" applyFont="1" applyFill="1" applyBorder="1" applyAlignment="1" applyProtection="1">
      <alignment horizontal="center" vertical="center" wrapText="1"/>
    </xf>
    <xf numFmtId="0" fontId="9" fillId="0" borderId="2" xfId="0" applyFont="1" applyBorder="1" applyAlignment="1" applyProtection="1">
      <alignment horizontal="center" vertical="center" wrapText="1"/>
    </xf>
    <xf numFmtId="0" fontId="7" fillId="2" borderId="2" xfId="0" applyFont="1" applyFill="1" applyBorder="1" applyAlignment="1" applyProtection="1">
      <alignment horizontal="left" vertical="center" wrapText="1"/>
    </xf>
    <xf numFmtId="0" fontId="7" fillId="2" borderId="2" xfId="0" applyFont="1" applyFill="1" applyBorder="1" applyAlignment="1" applyProtection="1">
      <alignment horizontal="center" vertical="center" wrapText="1"/>
    </xf>
    <xf numFmtId="0" fontId="1" fillId="0" borderId="0" xfId="0" applyFont="1" applyAlignment="1" applyProtection="1">
      <alignment horizontal="center"/>
    </xf>
    <xf numFmtId="177" fontId="4" fillId="0" borderId="0" xfId="0" applyNumberFormat="1" applyFont="1" applyAlignment="1" applyProtection="1">
      <alignment horizontal="center" vertical="center" wrapText="1"/>
    </xf>
    <xf numFmtId="0" fontId="9" fillId="0" borderId="0" xfId="0" applyFont="1" applyProtection="1">
      <alignment vertical="center"/>
    </xf>
    <xf numFmtId="0" fontId="15" fillId="3" borderId="5" xfId="0" applyNumberFormat="1" applyFont="1" applyFill="1" applyBorder="1" applyAlignment="1" applyProtection="1">
      <alignment horizontal="center" vertical="center" wrapText="1"/>
    </xf>
    <xf numFmtId="49" fontId="9" fillId="0" borderId="2" xfId="0" applyNumberFormat="1" applyFont="1" applyFill="1" applyBorder="1" applyAlignment="1" applyProtection="1">
      <alignment horizontal="right" vertical="center"/>
    </xf>
    <xf numFmtId="178" fontId="4" fillId="2" borderId="2" xfId="0" applyNumberFormat="1" applyFont="1" applyFill="1" applyBorder="1" applyAlignment="1" applyProtection="1">
      <alignment horizontal="center" vertical="center" wrapText="1"/>
    </xf>
    <xf numFmtId="0" fontId="9" fillId="0" borderId="2" xfId="0" applyFont="1" applyBorder="1" applyProtection="1">
      <alignment vertical="center"/>
    </xf>
    <xf numFmtId="0" fontId="16" fillId="0" borderId="2" xfId="0" applyFont="1" applyFill="1" applyBorder="1" applyProtection="1">
      <alignment vertical="center"/>
    </xf>
    <xf numFmtId="176" fontId="4" fillId="0" borderId="2" xfId="0" applyNumberFormat="1" applyFont="1" applyFill="1" applyBorder="1" applyAlignment="1" applyProtection="1">
      <alignment horizontal="center" vertical="center"/>
    </xf>
    <xf numFmtId="0" fontId="17" fillId="3" borderId="5" xfId="0" applyNumberFormat="1" applyFont="1" applyFill="1" applyBorder="1" applyAlignment="1" applyProtection="1">
      <alignment horizontal="center" vertical="center" wrapText="1"/>
    </xf>
    <xf numFmtId="0" fontId="1" fillId="0" borderId="0" xfId="0" applyFont="1" applyAlignment="1" applyProtection="1">
      <alignment horizontal="center" vertical="center"/>
    </xf>
    <xf numFmtId="178" fontId="4" fillId="0" borderId="0" xfId="0" applyNumberFormat="1" applyFont="1" applyAlignment="1" applyProtection="1">
      <alignment horizontal="center" vertical="center" wrapText="1"/>
    </xf>
    <xf numFmtId="0" fontId="3" fillId="0" borderId="0" xfId="0" applyFont="1" applyAlignment="1" applyProtection="1">
      <alignment vertical="center" wrapText="1"/>
    </xf>
    <xf numFmtId="0" fontId="3" fillId="0" borderId="0" xfId="0" applyFont="1" applyAlignment="1" applyProtection="1">
      <alignment horizontal="center" vertical="center"/>
    </xf>
    <xf numFmtId="0" fontId="9" fillId="0" borderId="0" xfId="0" applyFont="1" applyAlignment="1" applyProtection="1">
      <alignment horizontal="center" vertical="center"/>
    </xf>
    <xf numFmtId="49" fontId="4" fillId="0" borderId="2" xfId="0" applyNumberFormat="1" applyFont="1" applyBorder="1" applyAlignment="1" applyProtection="1">
      <alignment horizontal="center" vertical="center" wrapText="1"/>
    </xf>
    <xf numFmtId="177" fontId="4" fillId="0" borderId="2" xfId="0" applyNumberFormat="1" applyFont="1" applyBorder="1" applyAlignment="1" applyProtection="1">
      <alignment horizontal="center" vertical="center"/>
    </xf>
    <xf numFmtId="0" fontId="5" fillId="0" borderId="2" xfId="0" applyFont="1" applyBorder="1" applyAlignment="1" applyProtection="1">
      <alignment horizontal="center" vertical="center" wrapText="1"/>
    </xf>
    <xf numFmtId="177" fontId="4" fillId="0" borderId="2" xfId="51" applyNumberFormat="1" applyFont="1" applyBorder="1" applyAlignment="1" applyProtection="1">
      <alignment horizontal="center" vertical="center" wrapText="1"/>
    </xf>
    <xf numFmtId="0" fontId="4" fillId="0" borderId="2" xfId="55" applyFont="1" applyBorder="1" applyAlignment="1" applyProtection="1">
      <alignment horizontal="center" vertical="center" wrapText="1"/>
    </xf>
    <xf numFmtId="0" fontId="4" fillId="0" borderId="2" xfId="55" applyFont="1" applyBorder="1" applyAlignment="1" applyProtection="1">
      <alignment horizontal="center" vertical="center" wrapText="1"/>
    </xf>
    <xf numFmtId="180" fontId="5" fillId="0" borderId="2" xfId="0" applyNumberFormat="1" applyFont="1" applyBorder="1" applyAlignment="1" applyProtection="1">
      <alignment horizontal="center" vertical="center" wrapText="1"/>
    </xf>
    <xf numFmtId="181" fontId="5" fillId="0" borderId="2" xfId="0" applyNumberFormat="1" applyFont="1" applyBorder="1" applyAlignment="1" applyProtection="1">
      <alignment horizontal="center" vertical="center" wrapText="1"/>
    </xf>
    <xf numFmtId="49" fontId="4" fillId="0" borderId="2" xfId="0" applyNumberFormat="1" applyFont="1" applyBorder="1" applyAlignment="1" applyProtection="1">
      <alignment horizontal="right" vertical="center" wrapText="1"/>
    </xf>
    <xf numFmtId="49" fontId="7" fillId="0" borderId="2" xfId="0" applyNumberFormat="1" applyFont="1" applyBorder="1" applyAlignment="1" applyProtection="1">
      <alignment horizontal="right" vertical="center" wrapText="1"/>
    </xf>
    <xf numFmtId="177" fontId="7" fillId="0" borderId="2" xfId="0" applyNumberFormat="1" applyFont="1" applyBorder="1" applyAlignment="1" applyProtection="1">
      <alignment horizontal="center" vertical="center"/>
    </xf>
    <xf numFmtId="177" fontId="7" fillId="0" borderId="2" xfId="0" applyNumberFormat="1" applyFont="1" applyBorder="1" applyAlignment="1" applyProtection="1">
      <alignment horizontal="center" vertical="center"/>
    </xf>
    <xf numFmtId="0" fontId="7" fillId="0" borderId="2" xfId="0" applyFont="1" applyBorder="1" applyAlignment="1" applyProtection="1">
      <alignment horizontal="left" vertical="center" wrapText="1"/>
    </xf>
    <xf numFmtId="0" fontId="6" fillId="0" borderId="2" xfId="0" applyFont="1" applyBorder="1" applyAlignment="1" applyProtection="1">
      <alignment horizontal="center" vertical="center" wrapText="1"/>
    </xf>
    <xf numFmtId="180" fontId="6" fillId="0" borderId="2" xfId="0" applyNumberFormat="1" applyFont="1" applyBorder="1" applyAlignment="1" applyProtection="1">
      <alignment horizontal="center" vertical="center" wrapText="1"/>
    </xf>
    <xf numFmtId="181" fontId="6" fillId="0" borderId="2" xfId="0" applyNumberFormat="1" applyFont="1" applyBorder="1" applyAlignment="1" applyProtection="1">
      <alignment horizontal="center" vertical="center" wrapText="1"/>
    </xf>
    <xf numFmtId="0" fontId="6" fillId="0" borderId="2" xfId="49" applyFont="1" applyBorder="1" applyAlignment="1" applyProtection="1">
      <alignment horizontal="center" vertical="center" wrapText="1"/>
    </xf>
    <xf numFmtId="177" fontId="4" fillId="0" borderId="0" xfId="0" applyNumberFormat="1" applyFont="1" applyAlignment="1" applyProtection="1">
      <alignment horizontal="center" vertical="center"/>
    </xf>
    <xf numFmtId="177" fontId="4" fillId="0" borderId="0" xfId="0" applyNumberFormat="1" applyFont="1" applyAlignment="1" applyProtection="1">
      <alignment horizontal="center" vertical="center"/>
    </xf>
    <xf numFmtId="0" fontId="4" fillId="0" borderId="0" xfId="0" applyFont="1" applyAlignment="1" applyProtection="1">
      <alignment horizontal="left" vertical="center"/>
    </xf>
    <xf numFmtId="0" fontId="1" fillId="0" borderId="0" xfId="0" applyFont="1">
      <alignment vertical="center"/>
    </xf>
    <xf numFmtId="0" fontId="18" fillId="0" borderId="0" xfId="0" applyFont="1" applyAlignment="1"/>
    <xf numFmtId="0" fontId="1" fillId="0" borderId="0" xfId="0" applyFont="1" applyAlignment="1"/>
    <xf numFmtId="0" fontId="19" fillId="0" borderId="0" xfId="0" applyFont="1" applyAlignment="1">
      <alignment horizontal="center" vertical="center" wrapText="1"/>
    </xf>
    <xf numFmtId="0" fontId="18" fillId="0" borderId="1" xfId="52" applyFont="1" applyBorder="1" applyAlignment="1">
      <alignment horizontal="left"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 xfId="0" applyFont="1" applyBorder="1" applyAlignment="1">
      <alignment horizontal="center" vertical="center" wrapText="1"/>
    </xf>
    <xf numFmtId="1" fontId="18" fillId="0" borderId="4" xfId="0" applyNumberFormat="1" applyFont="1" applyBorder="1" applyAlignment="1">
      <alignment horizontal="center" vertical="center" wrapText="1"/>
    </xf>
    <xf numFmtId="0" fontId="18" fillId="0" borderId="2" xfId="0" applyFont="1" applyBorder="1" applyAlignment="1">
      <alignment horizontal="center" vertical="center" wrapText="1"/>
    </xf>
    <xf numFmtId="1" fontId="18" fillId="0" borderId="2" xfId="0" applyNumberFormat="1" applyFont="1" applyBorder="1" applyAlignment="1">
      <alignment horizontal="center" vertical="center" wrapText="1"/>
    </xf>
    <xf numFmtId="0" fontId="18" fillId="0" borderId="2" xfId="52" applyFont="1" applyBorder="1" applyAlignment="1">
      <alignment horizontal="center" vertical="center" wrapText="1"/>
    </xf>
    <xf numFmtId="176" fontId="18" fillId="0" borderId="7" xfId="0" applyNumberFormat="1" applyFont="1" applyBorder="1" applyAlignment="1">
      <alignment horizontal="center" vertical="center" wrapText="1"/>
    </xf>
    <xf numFmtId="176" fontId="18" fillId="0" borderId="9" xfId="0" applyNumberFormat="1" applyFont="1" applyBorder="1" applyAlignment="1">
      <alignment horizontal="center" vertical="center" wrapText="1"/>
    </xf>
    <xf numFmtId="176" fontId="18" fillId="0" borderId="3" xfId="0" applyNumberFormat="1" applyFont="1" applyBorder="1" applyAlignment="1">
      <alignment horizontal="center" vertical="center" wrapText="1"/>
    </xf>
    <xf numFmtId="0" fontId="18" fillId="0" borderId="2" xfId="0" applyFont="1" applyBorder="1" applyAlignment="1">
      <alignment horizontal="center" vertical="center"/>
    </xf>
    <xf numFmtId="0" fontId="18" fillId="0" borderId="7" xfId="0" applyFont="1" applyBorder="1" applyAlignment="1">
      <alignment horizontal="center" vertical="center"/>
    </xf>
    <xf numFmtId="0" fontId="18" fillId="0" borderId="3" xfId="0" applyFont="1" applyBorder="1" applyAlignment="1">
      <alignment horizontal="center" vertical="center"/>
    </xf>
    <xf numFmtId="176" fontId="18" fillId="0" borderId="2" xfId="0" applyNumberFormat="1" applyFont="1" applyBorder="1" applyAlignment="1">
      <alignment horizontal="center" vertical="center"/>
    </xf>
    <xf numFmtId="176" fontId="18" fillId="0" borderId="2" xfId="0" applyNumberFormat="1" applyFont="1" applyBorder="1">
      <alignment vertical="center"/>
    </xf>
    <xf numFmtId="177" fontId="18" fillId="0" borderId="0" xfId="0" applyNumberFormat="1" applyFont="1" applyAlignment="1">
      <alignment horizontal="center" vertical="center"/>
    </xf>
    <xf numFmtId="0" fontId="20" fillId="0" borderId="0" xfId="56" applyFont="1" applyFill="1" applyBorder="1" applyAlignment="1">
      <alignment vertical="center"/>
    </xf>
    <xf numFmtId="0" fontId="21" fillId="0" borderId="0" xfId="56" applyFont="1" applyFill="1" applyBorder="1" applyAlignment="1">
      <alignment vertical="center"/>
    </xf>
    <xf numFmtId="0" fontId="22" fillId="0" borderId="0" xfId="0" applyFont="1" applyFill="1" applyBorder="1" applyAlignment="1" applyProtection="1">
      <alignment horizontal="center" vertical="center" wrapText="1"/>
      <protection locked="0"/>
    </xf>
    <xf numFmtId="0" fontId="23" fillId="0" borderId="10" xfId="0" applyFont="1" applyFill="1" applyBorder="1" applyAlignment="1" applyProtection="1">
      <alignment horizontal="justify" vertical="top" wrapText="1"/>
      <protection locked="0"/>
    </xf>
    <xf numFmtId="0" fontId="23" fillId="0" borderId="11" xfId="0" applyFont="1" applyFill="1" applyBorder="1" applyAlignment="1" applyProtection="1">
      <alignment horizontal="justify" vertical="top" wrapText="1"/>
      <protection locked="0"/>
    </xf>
    <xf numFmtId="0" fontId="24" fillId="0" borderId="11" xfId="0" applyFont="1" applyFill="1" applyBorder="1" applyAlignment="1" applyProtection="1">
      <alignment horizontal="justify" vertical="top" wrapText="1"/>
      <protection locked="0"/>
    </xf>
    <xf numFmtId="0" fontId="23" fillId="0" borderId="12" xfId="0" applyFont="1" applyFill="1" applyBorder="1" applyAlignment="1" applyProtection="1">
      <alignment horizontal="left" vertical="center" wrapText="1"/>
      <protection locked="0"/>
    </xf>
    <xf numFmtId="0" fontId="25" fillId="0" borderId="0" xfId="0" applyFont="1" applyFill="1" applyBorder="1" applyAlignment="1">
      <alignment vertical="center"/>
    </xf>
    <xf numFmtId="0" fontId="26"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27" fillId="0" borderId="0" xfId="0" applyFont="1" applyFill="1" applyBorder="1" applyAlignment="1"/>
    <xf numFmtId="0" fontId="28" fillId="0" borderId="0" xfId="0" applyFont="1" applyFill="1" applyBorder="1" applyAlignment="1">
      <alignment horizontal="center"/>
    </xf>
    <xf numFmtId="0" fontId="29" fillId="0" borderId="0" xfId="0" applyFont="1" applyFill="1" applyBorder="1" applyAlignment="1">
      <alignment horizontal="center"/>
    </xf>
    <xf numFmtId="0" fontId="30"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29" fillId="0" borderId="0" xfId="0" applyFont="1" applyFill="1" applyBorder="1" applyAlignment="1">
      <alignment horizontal="right" vertical="center"/>
    </xf>
    <xf numFmtId="0" fontId="29" fillId="0" borderId="0" xfId="0" applyFont="1" applyFill="1" applyAlignment="1">
      <alignment horizontal="center" vertical="center"/>
    </xf>
    <xf numFmtId="0" fontId="29" fillId="0" borderId="1" xfId="0" applyFont="1" applyFill="1" applyBorder="1" applyAlignment="1">
      <alignment horizontal="center" vertical="center"/>
    </xf>
    <xf numFmtId="0" fontId="3" fillId="0" borderId="0" xfId="0" applyFont="1" applyFill="1" applyBorder="1" applyAlignment="1"/>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 name="常规 2" xfId="50"/>
    <cellStyle name="常规 8" xfId="51"/>
    <cellStyle name="常规_江北-宁扬线" xfId="52"/>
    <cellStyle name="常规_江宁-宁高线" xfId="53"/>
    <cellStyle name="常规_江宁-宁杭线" xfId="54"/>
    <cellStyle name="常规_江宁-宁句线" xfId="55"/>
    <cellStyle name="常规 3" xfId="56"/>
  </cellStyles>
  <dxfs count="18">
    <dxf>
      <font>
        <color indexed="9"/>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tabSelected="1" topLeftCell="A7" workbookViewId="0">
      <selection activeCell="I30" sqref="I30"/>
    </sheetView>
  </sheetViews>
  <sheetFormatPr defaultColWidth="10" defaultRowHeight="15" outlineLevelCol="4"/>
  <cols>
    <col min="1" max="1" width="0.136363636363636" style="194" customWidth="1"/>
    <col min="2" max="2" width="18.8909090909091" style="194" customWidth="1"/>
    <col min="3" max="3" width="49.0272727272727" style="194" customWidth="1"/>
    <col min="4" max="16384" width="10" style="194"/>
  </cols>
  <sheetData>
    <row r="1" spans="1:5">
      <c r="A1" s="195"/>
      <c r="B1" s="195"/>
      <c r="C1" s="195"/>
    </row>
    <row r="2" spans="1:5">
      <c r="A2" s="196"/>
      <c r="B2" s="196"/>
      <c r="C2" s="196"/>
    </row>
    <row r="3" ht="23" spans="1:5">
      <c r="A3" s="197" t="s">
        <v>0</v>
      </c>
      <c r="B3" s="197"/>
      <c r="C3" s="197"/>
      <c r="D3" s="197"/>
      <c r="E3" s="197"/>
    </row>
    <row r="4" ht="23" spans="1:5">
      <c r="A4" s="198"/>
      <c r="B4" s="198"/>
      <c r="C4" s="199"/>
    </row>
    <row r="5" ht="23" spans="1:5">
      <c r="A5" s="198"/>
      <c r="B5" s="198"/>
      <c r="C5" s="199"/>
    </row>
    <row r="6" ht="17.5" spans="1:5">
      <c r="A6" s="198"/>
      <c r="B6" s="198"/>
      <c r="C6" s="200"/>
    </row>
    <row r="7" ht="17.5" spans="1:5">
      <c r="A7" s="198"/>
      <c r="B7" s="198"/>
      <c r="C7" s="200"/>
    </row>
    <row r="8" ht="35.5" spans="1:5">
      <c r="A8" s="201" t="s">
        <v>1</v>
      </c>
      <c r="B8" s="201"/>
      <c r="C8" s="201"/>
      <c r="D8" s="201"/>
      <c r="E8" s="201"/>
    </row>
    <row r="9" ht="17.4" customHeight="1" spans="1:5">
      <c r="A9" s="198"/>
      <c r="B9" s="198"/>
      <c r="C9" s="202"/>
    </row>
    <row r="10" ht="17.4" customHeight="1" spans="1:5">
      <c r="A10" s="198"/>
      <c r="B10" s="198"/>
      <c r="C10" s="202"/>
    </row>
    <row r="11" ht="17.4" customHeight="1" spans="1:5">
      <c r="A11" s="198"/>
      <c r="B11" s="198"/>
      <c r="C11" s="202"/>
    </row>
    <row r="12" ht="17.4" customHeight="1" spans="1:5">
      <c r="A12" s="198"/>
      <c r="B12" s="198"/>
      <c r="C12" s="202"/>
    </row>
    <row r="13" ht="17.4" customHeight="1" spans="1:5">
      <c r="A13" s="198"/>
      <c r="B13" s="198"/>
      <c r="C13" s="202"/>
    </row>
    <row r="14" ht="17.4" customHeight="1" spans="1:5">
      <c r="A14" s="198"/>
      <c r="B14" s="198"/>
      <c r="C14" s="202"/>
    </row>
    <row r="15" ht="17.4" customHeight="1" spans="1:5">
      <c r="A15" s="198"/>
      <c r="B15" s="198"/>
      <c r="C15" s="202"/>
    </row>
    <row r="16" ht="17.4" customHeight="1" spans="1:5">
      <c r="A16" s="198"/>
      <c r="B16" s="198"/>
      <c r="C16" s="202"/>
    </row>
    <row r="17" ht="17.4" customHeight="1" spans="1:5">
      <c r="A17" s="198"/>
      <c r="B17" s="198"/>
      <c r="C17" s="202"/>
    </row>
    <row r="18" ht="17.4" customHeight="1" spans="1:5">
      <c r="A18" s="198"/>
      <c r="B18" s="198"/>
      <c r="C18" s="202"/>
    </row>
    <row r="19" spans="1:5">
      <c r="A19" s="198"/>
      <c r="B19" s="203" t="s">
        <v>2</v>
      </c>
      <c r="C19" s="204" t="s">
        <v>3</v>
      </c>
      <c r="D19" s="204"/>
      <c r="E19" s="204"/>
    </row>
    <row r="20" spans="1:5">
      <c r="A20" s="198"/>
      <c r="B20" s="203"/>
      <c r="C20" s="204"/>
      <c r="D20" s="204"/>
      <c r="E20" s="204"/>
    </row>
    <row r="21" spans="1:5">
      <c r="A21" s="198"/>
      <c r="B21" s="203"/>
      <c r="C21" s="205"/>
      <c r="D21" s="205"/>
      <c r="E21" s="205"/>
    </row>
    <row r="22" spans="1:5">
      <c r="A22" s="198"/>
      <c r="B22" s="203" t="s">
        <v>4</v>
      </c>
      <c r="C22" s="204"/>
      <c r="D22" s="204"/>
      <c r="E22" s="204"/>
    </row>
    <row r="23" spans="1:5">
      <c r="A23" s="198"/>
      <c r="B23" s="203"/>
      <c r="C23" s="204"/>
      <c r="D23" s="204"/>
      <c r="E23" s="204"/>
    </row>
    <row r="24" spans="1:5">
      <c r="A24" s="198"/>
      <c r="B24" s="203"/>
      <c r="C24" s="205"/>
      <c r="D24" s="205"/>
      <c r="E24" s="205"/>
    </row>
    <row r="25" spans="1:5">
      <c r="A25" s="198"/>
      <c r="B25" s="203" t="s">
        <v>5</v>
      </c>
      <c r="C25" s="204"/>
      <c r="D25" s="204"/>
      <c r="E25" s="204"/>
    </row>
    <row r="26" spans="1:5">
      <c r="A26" s="198"/>
      <c r="B26" s="203"/>
      <c r="C26" s="204"/>
      <c r="D26" s="204"/>
      <c r="E26" s="204"/>
    </row>
    <row r="27" spans="1:5">
      <c r="A27" s="198"/>
      <c r="B27" s="203"/>
      <c r="C27" s="205"/>
      <c r="D27" s="205"/>
      <c r="E27" s="205"/>
    </row>
    <row r="28" spans="1:5">
      <c r="A28" s="198"/>
      <c r="B28" s="203" t="s">
        <v>6</v>
      </c>
      <c r="C28" s="204"/>
      <c r="D28" s="204"/>
      <c r="E28" s="204"/>
    </row>
    <row r="29" spans="1:5">
      <c r="A29" s="198"/>
      <c r="B29" s="203"/>
      <c r="C29" s="204"/>
      <c r="D29" s="204"/>
      <c r="E29" s="204"/>
    </row>
    <row r="30" spans="1:5">
      <c r="A30" s="198"/>
      <c r="B30" s="203"/>
      <c r="C30" s="205"/>
      <c r="D30" s="205"/>
      <c r="E30" s="205"/>
    </row>
    <row r="31" spans="1:5">
      <c r="A31" s="206"/>
      <c r="B31" s="206"/>
      <c r="C31" s="206"/>
    </row>
    <row r="32" spans="1:5">
      <c r="A32" s="206"/>
      <c r="B32" s="206"/>
      <c r="C32" s="206"/>
    </row>
  </sheetData>
  <protectedRanges>
    <protectedRange sqref="C28 C19:C24" name="区域1"/>
  </protectedRanges>
  <mergeCells count="11">
    <mergeCell ref="A1:C1"/>
    <mergeCell ref="A3:E3"/>
    <mergeCell ref="A8:E8"/>
    <mergeCell ref="B19:B21"/>
    <mergeCell ref="B22:B24"/>
    <mergeCell ref="B25:B27"/>
    <mergeCell ref="B28:B30"/>
    <mergeCell ref="C19:E21"/>
    <mergeCell ref="C22:E24"/>
    <mergeCell ref="C25:E27"/>
    <mergeCell ref="C28:E3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5"/>
  <sheetViews>
    <sheetView topLeftCell="A13" workbookViewId="0">
      <selection activeCell="A8" sqref="A8"/>
    </sheetView>
  </sheetViews>
  <sheetFormatPr defaultColWidth="10" defaultRowHeight="15.5"/>
  <cols>
    <col min="1" max="1" width="127.363636363636" style="188" customWidth="1"/>
    <col min="2" max="16384" width="10" style="188"/>
  </cols>
  <sheetData>
    <row r="1" ht="29" customHeight="1" spans="1:1">
      <c r="A1" s="189" t="s">
        <v>7</v>
      </c>
    </row>
    <row r="2" s="187" customFormat="1" ht="16" customHeight="1" spans="1:1">
      <c r="A2" s="190" t="s">
        <v>8</v>
      </c>
    </row>
    <row r="3" s="187" customFormat="1" ht="14" spans="1:1">
      <c r="A3" s="191" t="s">
        <v>9</v>
      </c>
    </row>
    <row r="4" s="187" customFormat="1" ht="14" spans="1:1">
      <c r="A4" s="191" t="s">
        <v>10</v>
      </c>
    </row>
    <row r="5" s="187" customFormat="1" ht="14" spans="1:1">
      <c r="A5" s="191" t="s">
        <v>11</v>
      </c>
    </row>
    <row r="6" s="187" customFormat="1" ht="14" spans="1:1">
      <c r="A6" s="191" t="s">
        <v>12</v>
      </c>
    </row>
    <row r="7" s="187" customFormat="1" ht="14" spans="1:1">
      <c r="A7" s="192" t="s">
        <v>13</v>
      </c>
    </row>
    <row r="8" s="187" customFormat="1" ht="14" spans="1:1">
      <c r="A8" s="191" t="s">
        <v>14</v>
      </c>
    </row>
    <row r="9" s="187" customFormat="1" ht="14" spans="1:1">
      <c r="A9" s="191" t="s">
        <v>15</v>
      </c>
    </row>
    <row r="10" s="187" customFormat="1" ht="14" spans="1:1">
      <c r="A10" s="191" t="s">
        <v>16</v>
      </c>
    </row>
    <row r="11" s="187" customFormat="1" ht="42" spans="1:1">
      <c r="A11" s="191" t="s">
        <v>17</v>
      </c>
    </row>
    <row r="12" s="187" customFormat="1" ht="14" spans="1:1">
      <c r="A12" s="191" t="s">
        <v>18</v>
      </c>
    </row>
    <row r="13" s="187" customFormat="1" ht="70" spans="1:1">
      <c r="A13" s="191" t="s">
        <v>19</v>
      </c>
    </row>
    <row r="14" s="187" customFormat="1" ht="28" spans="1:1">
      <c r="A14" s="191" t="s">
        <v>20</v>
      </c>
    </row>
    <row r="15" s="187" customFormat="1" ht="14" spans="1:1">
      <c r="A15" s="191" t="s">
        <v>21</v>
      </c>
    </row>
    <row r="16" s="187" customFormat="1" ht="14" spans="1:1">
      <c r="A16" s="191" t="s">
        <v>22</v>
      </c>
    </row>
    <row r="17" s="187" customFormat="1" ht="28" spans="1:1">
      <c r="A17" s="191" t="s">
        <v>23</v>
      </c>
    </row>
    <row r="18" s="187" customFormat="1" ht="14" spans="1:1">
      <c r="A18" s="191" t="s">
        <v>24</v>
      </c>
    </row>
    <row r="19" s="187" customFormat="1" ht="14" spans="1:1">
      <c r="A19" s="191" t="s">
        <v>25</v>
      </c>
    </row>
    <row r="20" s="187" customFormat="1" ht="28" spans="1:1">
      <c r="A20" s="191" t="s">
        <v>26</v>
      </c>
    </row>
    <row r="21" s="187" customFormat="1" ht="28" spans="1:1">
      <c r="A21" s="191" t="s">
        <v>27</v>
      </c>
    </row>
    <row r="22" s="187" customFormat="1" ht="28" spans="1:1">
      <c r="A22" s="191" t="s">
        <v>28</v>
      </c>
    </row>
    <row r="23" s="187" customFormat="1" ht="14" spans="1:1">
      <c r="A23" s="191" t="s">
        <v>29</v>
      </c>
    </row>
    <row r="24" s="187" customFormat="1" ht="14" spans="1:1">
      <c r="A24" s="191" t="s">
        <v>30</v>
      </c>
    </row>
    <row r="25" s="187" customFormat="1" ht="14.75" spans="1:1">
      <c r="A25" s="193" t="s">
        <v>31</v>
      </c>
    </row>
  </sheetData>
  <sheetProtection algorithmName="SHA-512" hashValue="b2V/B5Ak3VlrugfBHZ8+R0v9QN7mSHlr0xvqzJ7FYfeNnt/vSbJfuXJd3RuW/Ddiij15qkc/nHy7bfLhPbR1XA==" saltValue="OI9dd48/WkAPWEFfdkLK8g==" spinCount="100000" sheet="1" selectLockedCells="1" selectUnlockedCells="1" objects="1"/>
  <pageMargins left="0.432638888888889" right="0.196527777777778"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selection activeCell="G14" sqref="G14"/>
    </sheetView>
  </sheetViews>
  <sheetFormatPr defaultColWidth="9" defaultRowHeight="15.5"/>
  <cols>
    <col min="1" max="1" width="11" style="166" customWidth="1"/>
    <col min="2" max="2" width="12.3727272727273" style="166" customWidth="1"/>
    <col min="3" max="3" width="21.1272727272727" style="166" customWidth="1"/>
    <col min="4" max="7" width="20.7545454545455" style="166" customWidth="1"/>
    <col min="8" max="9" width="9" style="166"/>
    <col min="10" max="10" width="14.1272727272727" style="166"/>
    <col min="11" max="16384" width="9" style="166"/>
  </cols>
  <sheetData>
    <row r="1" s="164" customFormat="1" ht="47.25" customHeight="1" spans="1:10">
      <c r="A1" s="167" t="s">
        <v>32</v>
      </c>
      <c r="B1" s="167"/>
      <c r="C1" s="167"/>
      <c r="D1" s="167"/>
      <c r="E1" s="167"/>
      <c r="F1" s="167"/>
      <c r="G1" s="167"/>
    </row>
    <row r="2" s="164" customFormat="1" ht="24.75" customHeight="1" spans="1:10">
      <c r="A2" s="168"/>
      <c r="B2" s="168"/>
      <c r="C2" s="168"/>
      <c r="D2" s="168"/>
      <c r="E2" s="168"/>
      <c r="F2" s="168"/>
      <c r="G2" s="168"/>
    </row>
    <row r="3" s="164" customFormat="1" ht="31.5" customHeight="1" spans="1:10">
      <c r="A3" s="169" t="s">
        <v>33</v>
      </c>
      <c r="B3" s="169" t="s">
        <v>34</v>
      </c>
      <c r="C3" s="169" t="s">
        <v>35</v>
      </c>
      <c r="D3" s="170" t="s">
        <v>36</v>
      </c>
      <c r="E3" s="171"/>
      <c r="F3" s="170" t="s">
        <v>37</v>
      </c>
      <c r="G3" s="171"/>
    </row>
    <row r="4" s="164" customFormat="1" ht="31.5" customHeight="1" spans="1:10">
      <c r="A4" s="172"/>
      <c r="B4" s="172"/>
      <c r="C4" s="172"/>
      <c r="D4" s="173" t="s">
        <v>38</v>
      </c>
      <c r="E4" s="173" t="s">
        <v>39</v>
      </c>
      <c r="F4" s="173" t="s">
        <v>38</v>
      </c>
      <c r="G4" s="173" t="s">
        <v>39</v>
      </c>
    </row>
    <row r="5" s="164" customFormat="1" ht="31.5" customHeight="1" spans="1:10">
      <c r="A5" s="172">
        <v>1</v>
      </c>
      <c r="B5" s="173">
        <v>100</v>
      </c>
      <c r="C5" s="173" t="s">
        <v>40</v>
      </c>
      <c r="D5" s="174">
        <f>'100章汇总'!F35</f>
        <v>0</v>
      </c>
      <c r="E5" s="174"/>
      <c r="F5" s="174">
        <f>'100章汇总'!L35</f>
        <v>0</v>
      </c>
      <c r="G5" s="174"/>
    </row>
    <row r="6" s="164" customFormat="1" ht="31.5" customHeight="1" spans="1:10">
      <c r="A6" s="172">
        <v>2</v>
      </c>
      <c r="B6" s="173">
        <v>200</v>
      </c>
      <c r="C6" s="173" t="s">
        <v>41</v>
      </c>
      <c r="D6" s="174">
        <f>'200章汇总'!F41</f>
        <v>0</v>
      </c>
      <c r="E6" s="174"/>
      <c r="F6" s="174">
        <f>'200章汇总'!L41</f>
        <v>0</v>
      </c>
      <c r="G6" s="174"/>
    </row>
    <row r="7" s="164" customFormat="1" ht="31.5" customHeight="1" spans="1:10">
      <c r="A7" s="175">
        <v>3</v>
      </c>
      <c r="B7" s="175">
        <v>300</v>
      </c>
      <c r="C7" s="175" t="s">
        <v>42</v>
      </c>
      <c r="D7" s="174">
        <f>'300章汇总'!F28</f>
        <v>0</v>
      </c>
      <c r="E7" s="176"/>
      <c r="F7" s="174">
        <f>'300章汇总'!L28</f>
        <v>0</v>
      </c>
      <c r="G7" s="176"/>
    </row>
    <row r="8" s="164" customFormat="1" ht="31.5" customHeight="1" spans="1:10">
      <c r="A8" s="175">
        <v>4</v>
      </c>
      <c r="B8" s="175">
        <v>400</v>
      </c>
      <c r="C8" s="175" t="s">
        <v>43</v>
      </c>
      <c r="D8" s="174">
        <f>'400章汇总'!F24</f>
        <v>0</v>
      </c>
      <c r="E8" s="176"/>
      <c r="F8" s="174">
        <f>'400章汇总'!L24</f>
        <v>0</v>
      </c>
      <c r="G8" s="176"/>
    </row>
    <row r="9" s="164" customFormat="1" ht="31.5" customHeight="1" spans="1:10">
      <c r="A9" s="175">
        <v>5</v>
      </c>
      <c r="B9" s="175">
        <v>500</v>
      </c>
      <c r="C9" s="175" t="s">
        <v>44</v>
      </c>
      <c r="D9" s="174">
        <f>'500章汇总'!F52</f>
        <v>0</v>
      </c>
      <c r="E9" s="176"/>
      <c r="F9" s="174">
        <f>'500章汇总'!L52</f>
        <v>0</v>
      </c>
      <c r="G9" s="176"/>
    </row>
    <row r="10" s="164" customFormat="1" ht="31.5" customHeight="1" spans="1:10">
      <c r="A10" s="175">
        <v>6</v>
      </c>
      <c r="B10" s="175">
        <v>600</v>
      </c>
      <c r="C10" s="175" t="s">
        <v>45</v>
      </c>
      <c r="D10" s="174">
        <f>'600章汇总'!F28</f>
        <v>0</v>
      </c>
      <c r="E10" s="176"/>
      <c r="F10" s="174">
        <f>'600章汇总'!L28</f>
        <v>0</v>
      </c>
      <c r="G10" s="176"/>
    </row>
    <row r="11" s="164" customFormat="1" ht="31.5" customHeight="1" spans="1:10">
      <c r="A11" s="175">
        <v>7</v>
      </c>
      <c r="B11" s="175" t="s">
        <v>46</v>
      </c>
      <c r="C11" s="175"/>
      <c r="D11" s="176">
        <f>SUM(D5:D10)</f>
        <v>0</v>
      </c>
      <c r="E11" s="176"/>
      <c r="F11" s="176">
        <f>SUM(F5:F10)</f>
        <v>0</v>
      </c>
      <c r="G11" s="176"/>
    </row>
    <row r="12" s="164" customFormat="1" ht="31.5" customHeight="1" spans="1:10">
      <c r="A12" s="177">
        <v>8</v>
      </c>
      <c r="B12" s="170" t="s">
        <v>47</v>
      </c>
      <c r="C12" s="171"/>
      <c r="D12" s="178">
        <f>F11*8%</f>
        <v>0</v>
      </c>
      <c r="E12" s="179"/>
      <c r="F12" s="180"/>
      <c r="G12" s="176"/>
    </row>
    <row r="13" s="165" customFormat="1" ht="31.5" customHeight="1" spans="1:10">
      <c r="A13" s="181">
        <v>9</v>
      </c>
      <c r="B13" s="175" t="s">
        <v>48</v>
      </c>
      <c r="C13" s="175"/>
      <c r="D13" s="178">
        <v>203617</v>
      </c>
      <c r="E13" s="179"/>
      <c r="F13" s="180"/>
      <c r="G13" s="181"/>
    </row>
    <row r="14" s="165" customFormat="1" ht="31.5" customHeight="1" spans="1:10">
      <c r="A14" s="181">
        <v>10</v>
      </c>
      <c r="B14" s="182" t="s">
        <v>49</v>
      </c>
      <c r="C14" s="183"/>
      <c r="D14" s="184">
        <f>D11+F11+D12+D13</f>
        <v>203617</v>
      </c>
      <c r="E14" s="184"/>
      <c r="F14" s="184"/>
      <c r="G14" s="185"/>
      <c r="J14" s="186"/>
    </row>
  </sheetData>
  <sheetProtection algorithmName="SHA-512" hashValue="u+wSIIbXtt57iPM4UrsSi5Aclr19WgRucByJrCAumi3ZsBAgZTXxKI7olTg/bklv+6GcVJ7+7RFHOKC+bvDwiA==" saltValue="E1v5RvWK1+NzPnscUW6Xcw==" spinCount="100000" sheet="1" objects="1"/>
  <mergeCells count="14">
    <mergeCell ref="A1:G1"/>
    <mergeCell ref="A2:G2"/>
    <mergeCell ref="D3:E3"/>
    <mergeCell ref="F3:G3"/>
    <mergeCell ref="B11:C11"/>
    <mergeCell ref="B12:C12"/>
    <mergeCell ref="D12:F12"/>
    <mergeCell ref="B13:C13"/>
    <mergeCell ref="D13:F13"/>
    <mergeCell ref="B14:C14"/>
    <mergeCell ref="D14:F14"/>
    <mergeCell ref="A3:A4"/>
    <mergeCell ref="B3:B4"/>
    <mergeCell ref="C3:C4"/>
  </mergeCells>
  <conditionalFormatting sqref="D13">
    <cfRule type="cellIs" dxfId="0" priority="1" stopIfTrue="1" operator="equal">
      <formula>0</formula>
    </cfRule>
  </conditionalFormatting>
  <conditionalFormatting sqref="D5:G12">
    <cfRule type="cellIs" dxfId="0" priority="2" stopIfTrue="1" operator="equal">
      <formula>0</formula>
    </cfRule>
  </conditionalFormatting>
  <pageMargins left="0.905511811023622" right="0.708661417322835" top="0.748031496062992" bottom="0.748031496062992"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L41"/>
  <sheetViews>
    <sheetView topLeftCell="A11" workbookViewId="0">
      <selection activeCell="L35" sqref="L35"/>
    </sheetView>
  </sheetViews>
  <sheetFormatPr defaultColWidth="9" defaultRowHeight="15.5"/>
  <cols>
    <col min="1" max="1" width="8" style="2" customWidth="1"/>
    <col min="2" max="2" width="30.2545454545455" style="2" customWidth="1"/>
    <col min="3" max="6" width="11.5" style="2" customWidth="1"/>
    <col min="7" max="7" width="7.25454545454545" style="2" customWidth="1"/>
    <col min="8" max="8" width="35.1272727272727" style="2" customWidth="1"/>
    <col min="9" max="12" width="9.37272727272727" style="2" customWidth="1"/>
    <col min="13" max="16384" width="9" style="2"/>
  </cols>
  <sheetData>
    <row r="1" ht="24.95" customHeight="1" spans="1:12">
      <c r="A1" s="3" t="s">
        <v>50</v>
      </c>
      <c r="B1" s="3"/>
      <c r="C1" s="3"/>
      <c r="D1" s="3"/>
      <c r="E1" s="3"/>
      <c r="F1" s="3"/>
      <c r="G1" s="3" t="s">
        <v>50</v>
      </c>
      <c r="H1" s="3"/>
      <c r="I1" s="3"/>
      <c r="J1" s="3"/>
      <c r="K1" s="3"/>
      <c r="L1" s="3"/>
    </row>
    <row r="2" ht="24.95" customHeight="1" spans="1:12">
      <c r="A2" s="4" t="s">
        <v>51</v>
      </c>
      <c r="B2" s="4"/>
      <c r="C2" s="4"/>
      <c r="D2" s="4"/>
      <c r="E2" s="4"/>
      <c r="F2" s="4"/>
      <c r="G2" s="4" t="str">
        <f>A2</f>
        <v>项目名称：2026年S341宜溧线等干线公路日常养护项目</v>
      </c>
      <c r="H2" s="4"/>
      <c r="I2" s="4"/>
      <c r="J2" s="4"/>
      <c r="K2" s="4"/>
      <c r="L2" s="4"/>
    </row>
    <row r="3" ht="18.95" customHeight="1" spans="1:12">
      <c r="A3" s="5" t="s">
        <v>52</v>
      </c>
      <c r="B3" s="5"/>
      <c r="C3" s="5"/>
      <c r="D3" s="5"/>
      <c r="E3" s="5"/>
      <c r="F3" s="5"/>
      <c r="G3" s="5" t="s">
        <v>52</v>
      </c>
      <c r="H3" s="5"/>
      <c r="I3" s="5"/>
      <c r="J3" s="5"/>
      <c r="K3" s="5"/>
      <c r="L3" s="5"/>
    </row>
    <row r="4" ht="18.95" customHeight="1" spans="1:12">
      <c r="A4" s="6" t="s">
        <v>53</v>
      </c>
      <c r="B4" s="5"/>
      <c r="C4" s="5"/>
      <c r="D4" s="5"/>
      <c r="E4" s="5"/>
      <c r="F4" s="5"/>
      <c r="G4" s="6" t="s">
        <v>54</v>
      </c>
      <c r="H4" s="5"/>
      <c r="I4" s="5"/>
      <c r="J4" s="5"/>
      <c r="K4" s="5"/>
      <c r="L4" s="5"/>
    </row>
    <row r="5" ht="18.95" customHeight="1" spans="1:12">
      <c r="A5" s="6" t="s">
        <v>55</v>
      </c>
      <c r="B5" s="6" t="s">
        <v>56</v>
      </c>
      <c r="C5" s="6" t="s">
        <v>57</v>
      </c>
      <c r="D5" s="6" t="s">
        <v>58</v>
      </c>
      <c r="E5" s="6" t="s">
        <v>59</v>
      </c>
      <c r="F5" s="6" t="s">
        <v>60</v>
      </c>
      <c r="G5" s="6" t="s">
        <v>55</v>
      </c>
      <c r="H5" s="6" t="s">
        <v>56</v>
      </c>
      <c r="I5" s="6" t="s">
        <v>57</v>
      </c>
      <c r="J5" s="6" t="s">
        <v>58</v>
      </c>
      <c r="K5" s="6" t="s">
        <v>59</v>
      </c>
      <c r="L5" s="6" t="s">
        <v>60</v>
      </c>
    </row>
    <row r="6" ht="18.95" customHeight="1" spans="1:12">
      <c r="A6" s="144" t="s">
        <v>61</v>
      </c>
      <c r="B6" s="73" t="s">
        <v>62</v>
      </c>
      <c r="C6" s="6" t="s">
        <v>63</v>
      </c>
      <c r="D6" s="36">
        <v>1</v>
      </c>
      <c r="E6" s="145"/>
      <c r="F6" s="88">
        <f>IF(D6="","",ROUND(D6*E6,0))</f>
        <v>0</v>
      </c>
      <c r="G6" s="5">
        <v>121</v>
      </c>
      <c r="H6" s="73" t="s">
        <v>64</v>
      </c>
      <c r="I6" s="6" t="s">
        <v>65</v>
      </c>
      <c r="J6" s="121">
        <v>720</v>
      </c>
      <c r="K6" s="121"/>
      <c r="L6" s="88">
        <f t="shared" ref="L6" si="0">IF(J6="","",ROUND(J6*K6,0))</f>
        <v>0</v>
      </c>
    </row>
    <row r="7" ht="18.95" customHeight="1" spans="1:12">
      <c r="A7" s="144" t="s">
        <v>66</v>
      </c>
      <c r="B7" s="73" t="s">
        <v>67</v>
      </c>
      <c r="C7" s="6" t="s">
        <v>63</v>
      </c>
      <c r="D7" s="36">
        <v>1</v>
      </c>
      <c r="E7" s="145"/>
      <c r="F7" s="88">
        <f t="shared" ref="F7:F14" si="1">IF(D7="","",ROUND(D7*E7,0))</f>
        <v>0</v>
      </c>
      <c r="G7" s="5">
        <v>122</v>
      </c>
      <c r="H7" s="73" t="s">
        <v>68</v>
      </c>
      <c r="I7" s="146" t="s">
        <v>63</v>
      </c>
      <c r="J7" s="86">
        <v>1</v>
      </c>
      <c r="K7" s="147"/>
      <c r="L7" s="88">
        <f>IF(J7="","",ROUND(J7*K7,0))</f>
        <v>0</v>
      </c>
    </row>
    <row r="8" ht="18.95" customHeight="1" spans="1:12">
      <c r="A8" s="144" t="s">
        <v>69</v>
      </c>
      <c r="B8" s="73" t="s">
        <v>70</v>
      </c>
      <c r="C8" s="6" t="s">
        <v>63</v>
      </c>
      <c r="D8" s="36">
        <v>1</v>
      </c>
      <c r="E8" s="145"/>
      <c r="F8" s="88">
        <f t="shared" si="1"/>
        <v>0</v>
      </c>
      <c r="G8" s="5"/>
      <c r="H8" s="73"/>
      <c r="I8" s="5"/>
      <c r="J8" s="86"/>
      <c r="K8" s="148"/>
      <c r="L8" s="147"/>
    </row>
    <row r="9" ht="18.95" customHeight="1" spans="1:12">
      <c r="A9" s="144" t="s">
        <v>71</v>
      </c>
      <c r="B9" s="73" t="s">
        <v>72</v>
      </c>
      <c r="C9" s="6" t="s">
        <v>63</v>
      </c>
      <c r="D9" s="36">
        <v>1</v>
      </c>
      <c r="E9" s="145"/>
      <c r="F9" s="88">
        <f t="shared" si="1"/>
        <v>0</v>
      </c>
      <c r="G9" s="37"/>
      <c r="H9" s="73"/>
      <c r="I9" s="5"/>
      <c r="J9" s="86"/>
      <c r="K9" s="149"/>
      <c r="L9" s="147"/>
    </row>
    <row r="10" ht="18.95" customHeight="1" spans="1:12">
      <c r="A10" s="144">
        <v>111</v>
      </c>
      <c r="B10" s="29" t="s">
        <v>73</v>
      </c>
      <c r="C10" s="35" t="s">
        <v>63</v>
      </c>
      <c r="D10" s="36">
        <v>1</v>
      </c>
      <c r="E10" s="145"/>
      <c r="F10" s="88">
        <f t="shared" si="1"/>
        <v>0</v>
      </c>
      <c r="G10" s="37"/>
      <c r="H10" s="73"/>
      <c r="I10" s="5"/>
      <c r="J10" s="86"/>
      <c r="K10" s="147"/>
      <c r="L10" s="147"/>
    </row>
    <row r="11" ht="18.95" customHeight="1" spans="1:12">
      <c r="A11" s="144">
        <v>112</v>
      </c>
      <c r="B11" s="73" t="s">
        <v>74</v>
      </c>
      <c r="C11" s="5"/>
      <c r="D11" s="5"/>
      <c r="E11" s="5"/>
      <c r="F11" s="88" t="str">
        <f t="shared" si="1"/>
        <v/>
      </c>
      <c r="G11" s="5"/>
      <c r="H11" s="92"/>
      <c r="I11" s="5"/>
      <c r="J11" s="146"/>
      <c r="K11" s="150"/>
      <c r="L11" s="151"/>
    </row>
    <row r="12" ht="18.95" customHeight="1" spans="1:12">
      <c r="A12" s="152" t="s">
        <v>75</v>
      </c>
      <c r="B12" s="73" t="s">
        <v>76</v>
      </c>
      <c r="C12" s="35" t="s">
        <v>63</v>
      </c>
      <c r="D12" s="36">
        <v>1</v>
      </c>
      <c r="E12" s="145"/>
      <c r="F12" s="88">
        <f t="shared" si="1"/>
        <v>0</v>
      </c>
      <c r="G12" s="5"/>
      <c r="H12" s="92"/>
      <c r="I12" s="5"/>
      <c r="J12" s="146"/>
      <c r="K12" s="150"/>
      <c r="L12" s="151"/>
    </row>
    <row r="13" ht="18.95" customHeight="1" spans="1:12">
      <c r="A13" s="152" t="s">
        <v>77</v>
      </c>
      <c r="B13" s="73" t="s">
        <v>78</v>
      </c>
      <c r="C13" s="35" t="s">
        <v>63</v>
      </c>
      <c r="D13" s="36">
        <v>1</v>
      </c>
      <c r="E13" s="145"/>
      <c r="F13" s="88">
        <f t="shared" si="1"/>
        <v>0</v>
      </c>
      <c r="G13" s="5"/>
      <c r="H13" s="92"/>
      <c r="I13" s="5"/>
      <c r="J13" s="146"/>
      <c r="K13" s="150"/>
      <c r="L13" s="151"/>
    </row>
    <row r="14" ht="18.95" customHeight="1" spans="1:12">
      <c r="A14" s="152" t="s">
        <v>79</v>
      </c>
      <c r="B14" s="73" t="s">
        <v>80</v>
      </c>
      <c r="C14" s="35" t="s">
        <v>63</v>
      </c>
      <c r="D14" s="36">
        <v>1</v>
      </c>
      <c r="E14" s="145"/>
      <c r="F14" s="88">
        <f t="shared" si="1"/>
        <v>0</v>
      </c>
      <c r="G14" s="5"/>
      <c r="H14" s="92"/>
      <c r="I14" s="5"/>
      <c r="J14" s="146"/>
      <c r="K14" s="150"/>
      <c r="L14" s="151"/>
    </row>
    <row r="15" ht="18.95" customHeight="1" spans="1:12">
      <c r="A15" s="153"/>
      <c r="B15" s="96"/>
      <c r="C15" s="154"/>
      <c r="D15" s="154"/>
      <c r="E15" s="155"/>
      <c r="F15" s="155"/>
      <c r="G15" s="37"/>
      <c r="H15" s="156"/>
      <c r="I15" s="31"/>
      <c r="J15" s="157"/>
      <c r="K15" s="158"/>
      <c r="L15" s="159"/>
    </row>
    <row r="16" ht="18.95" customHeight="1" spans="1:12">
      <c r="A16" s="153"/>
      <c r="B16" s="96"/>
      <c r="C16" s="154"/>
      <c r="D16" s="154"/>
      <c r="E16" s="145"/>
      <c r="F16" s="155"/>
      <c r="G16" s="37"/>
      <c r="H16" s="156"/>
      <c r="I16" s="31"/>
      <c r="J16" s="157"/>
      <c r="K16" s="158"/>
      <c r="L16" s="159"/>
    </row>
    <row r="17" ht="18.95" customHeight="1" spans="1:12">
      <c r="A17" s="144"/>
      <c r="B17" s="73"/>
      <c r="C17" s="36"/>
      <c r="D17" s="36"/>
      <c r="E17" s="145"/>
      <c r="F17" s="145"/>
      <c r="G17" s="5"/>
      <c r="H17" s="156"/>
      <c r="I17" s="31"/>
      <c r="J17" s="157"/>
      <c r="K17" s="158"/>
      <c r="L17" s="159"/>
    </row>
    <row r="18" ht="18.95" customHeight="1" spans="1:12">
      <c r="A18" s="144"/>
      <c r="B18" s="73"/>
      <c r="C18" s="36"/>
      <c r="D18" s="36"/>
      <c r="E18" s="145"/>
      <c r="F18" s="145"/>
      <c r="G18" s="5"/>
      <c r="H18" s="156"/>
      <c r="I18" s="31"/>
      <c r="J18" s="157"/>
      <c r="K18" s="158"/>
      <c r="L18" s="159"/>
    </row>
    <row r="19" ht="18.95" customHeight="1" spans="1:12">
      <c r="A19" s="144"/>
      <c r="B19" s="73"/>
      <c r="C19" s="36"/>
      <c r="D19" s="36"/>
      <c r="E19" s="155"/>
      <c r="F19" s="145"/>
      <c r="G19" s="5"/>
      <c r="H19" s="156"/>
      <c r="I19" s="31"/>
      <c r="J19" s="157"/>
      <c r="K19" s="158"/>
      <c r="L19" s="159"/>
    </row>
    <row r="20" ht="18.95" customHeight="1" spans="1:12">
      <c r="A20" s="144"/>
      <c r="B20" s="73"/>
      <c r="C20" s="36"/>
      <c r="D20" s="36"/>
      <c r="E20" s="145"/>
      <c r="F20" s="145"/>
      <c r="G20" s="5"/>
      <c r="H20" s="156"/>
      <c r="I20" s="31"/>
      <c r="J20" s="157"/>
      <c r="K20" s="158"/>
      <c r="L20" s="159"/>
    </row>
    <row r="21" ht="18.95" customHeight="1" spans="1:12">
      <c r="A21" s="144"/>
      <c r="B21" s="73"/>
      <c r="C21" s="36"/>
      <c r="D21" s="36"/>
      <c r="E21" s="145"/>
      <c r="F21" s="145"/>
      <c r="G21" s="37"/>
      <c r="H21" s="156"/>
      <c r="I21" s="31"/>
      <c r="J21" s="157"/>
      <c r="K21" s="158"/>
      <c r="L21" s="159"/>
    </row>
    <row r="22" ht="18.95" customHeight="1" spans="1:12">
      <c r="A22" s="144"/>
      <c r="B22" s="73"/>
      <c r="C22" s="36"/>
      <c r="D22" s="36"/>
      <c r="E22" s="145"/>
      <c r="F22" s="145"/>
      <c r="G22" s="37"/>
      <c r="H22" s="156"/>
      <c r="I22" s="31"/>
      <c r="J22" s="157"/>
      <c r="K22" s="158"/>
      <c r="L22" s="159"/>
    </row>
    <row r="23" ht="18.95" customHeight="1" spans="1:12">
      <c r="A23" s="144"/>
      <c r="B23" s="73"/>
      <c r="C23" s="36"/>
      <c r="D23" s="36"/>
      <c r="E23" s="145"/>
      <c r="F23" s="145"/>
      <c r="G23" s="5"/>
      <c r="H23" s="156"/>
      <c r="I23" s="31"/>
      <c r="J23" s="157"/>
      <c r="K23" s="158"/>
      <c r="L23" s="159"/>
    </row>
    <row r="24" ht="18.95" customHeight="1" spans="1:12">
      <c r="A24" s="144"/>
      <c r="B24" s="73"/>
      <c r="C24" s="36"/>
      <c r="D24" s="36"/>
      <c r="E24" s="145"/>
      <c r="F24" s="145"/>
      <c r="G24" s="5"/>
      <c r="H24" s="156"/>
      <c r="I24" s="31"/>
      <c r="J24" s="157"/>
      <c r="K24" s="158"/>
      <c r="L24" s="159"/>
    </row>
    <row r="25" ht="18.95" customHeight="1" spans="1:12">
      <c r="A25" s="144"/>
      <c r="B25" s="73"/>
      <c r="C25" s="36"/>
      <c r="D25" s="36"/>
      <c r="E25" s="145"/>
      <c r="F25" s="145"/>
      <c r="G25" s="5"/>
      <c r="H25" s="156"/>
      <c r="I25" s="31"/>
      <c r="J25" s="157"/>
      <c r="K25" s="158"/>
      <c r="L25" s="159"/>
    </row>
    <row r="26" ht="18.95" customHeight="1" spans="1:12">
      <c r="A26" s="144"/>
      <c r="B26" s="73"/>
      <c r="C26" s="36"/>
      <c r="D26" s="36"/>
      <c r="E26" s="145"/>
      <c r="F26" s="145"/>
      <c r="G26" s="5"/>
      <c r="H26" s="156"/>
      <c r="I26" s="31"/>
      <c r="J26" s="157"/>
      <c r="K26" s="158"/>
      <c r="L26" s="159"/>
    </row>
    <row r="27" ht="18.95" customHeight="1" spans="1:12">
      <c r="A27" s="144"/>
      <c r="B27" s="73"/>
      <c r="C27" s="36"/>
      <c r="D27" s="36"/>
      <c r="E27" s="145"/>
      <c r="F27" s="145"/>
      <c r="G27" s="37"/>
      <c r="H27" s="156"/>
      <c r="I27" s="31"/>
      <c r="J27" s="160"/>
      <c r="K27" s="158"/>
      <c r="L27" s="159"/>
    </row>
    <row r="28" ht="18.95" customHeight="1" spans="1:12">
      <c r="A28" s="144"/>
      <c r="B28" s="73"/>
      <c r="C28" s="36"/>
      <c r="D28" s="36"/>
      <c r="E28" s="145"/>
      <c r="F28" s="145"/>
      <c r="G28" s="37"/>
      <c r="H28" s="156"/>
      <c r="I28" s="31"/>
      <c r="J28" s="157"/>
      <c r="K28" s="158"/>
      <c r="L28" s="159"/>
    </row>
    <row r="29" ht="18.95" customHeight="1" spans="1:12">
      <c r="A29" s="144"/>
      <c r="B29" s="73"/>
      <c r="C29" s="36"/>
      <c r="D29" s="36"/>
      <c r="E29" s="145"/>
      <c r="F29" s="145"/>
      <c r="G29" s="5"/>
      <c r="H29" s="156"/>
      <c r="I29" s="31"/>
      <c r="J29" s="157"/>
      <c r="K29" s="158"/>
      <c r="L29" s="159"/>
    </row>
    <row r="30" ht="18.95" customHeight="1" spans="1:12">
      <c r="A30" s="144"/>
      <c r="B30" s="73"/>
      <c r="C30" s="36"/>
      <c r="D30" s="36"/>
      <c r="E30" s="145"/>
      <c r="F30" s="145"/>
      <c r="G30" s="5"/>
      <c r="H30" s="156"/>
      <c r="I30" s="31"/>
      <c r="J30" s="157"/>
      <c r="K30" s="158"/>
      <c r="L30" s="159"/>
    </row>
    <row r="31" ht="18.95" customHeight="1" spans="1:12">
      <c r="A31" s="144"/>
      <c r="B31" s="73"/>
      <c r="C31" s="36"/>
      <c r="D31" s="36"/>
      <c r="E31" s="145"/>
      <c r="F31" s="145"/>
      <c r="G31" s="5"/>
      <c r="H31" s="156"/>
      <c r="I31" s="31"/>
      <c r="J31" s="157"/>
      <c r="K31" s="158"/>
      <c r="L31" s="159"/>
    </row>
    <row r="32" ht="18.95" customHeight="1" spans="1:12">
      <c r="A32" s="144"/>
      <c r="B32" s="73"/>
      <c r="C32" s="36"/>
      <c r="D32" s="36"/>
      <c r="E32" s="145"/>
      <c r="F32" s="145"/>
      <c r="G32" s="5"/>
      <c r="H32" s="156"/>
      <c r="I32" s="31"/>
      <c r="J32" s="157"/>
      <c r="K32" s="158"/>
      <c r="L32" s="159"/>
    </row>
    <row r="33" ht="18.95" customHeight="1" spans="1:12">
      <c r="A33" s="144"/>
      <c r="B33" s="73"/>
      <c r="C33" s="36"/>
      <c r="D33" s="36"/>
      <c r="E33" s="145"/>
      <c r="F33" s="145"/>
      <c r="G33" s="37"/>
      <c r="H33" s="156"/>
      <c r="I33" s="31"/>
      <c r="J33" s="157"/>
      <c r="K33" s="158"/>
      <c r="L33" s="159"/>
    </row>
    <row r="34" ht="18.95" customHeight="1" spans="1:12">
      <c r="A34" s="144"/>
      <c r="B34" s="73"/>
      <c r="C34" s="36"/>
      <c r="D34" s="36"/>
      <c r="E34" s="145"/>
      <c r="F34" s="145"/>
      <c r="G34" s="37"/>
      <c r="H34" s="156"/>
      <c r="I34" s="31"/>
      <c r="J34" s="157"/>
      <c r="K34" s="158"/>
      <c r="L34" s="159"/>
    </row>
    <row r="35" ht="18.95" customHeight="1" spans="1:12">
      <c r="A35" s="36" t="s">
        <v>81</v>
      </c>
      <c r="B35" s="36"/>
      <c r="C35" s="36"/>
      <c r="D35" s="36"/>
      <c r="E35" s="36"/>
      <c r="F35" s="37">
        <f>SUM(F6:F16)</f>
        <v>0</v>
      </c>
      <c r="G35" s="36" t="s">
        <v>82</v>
      </c>
      <c r="H35" s="36"/>
      <c r="I35" s="36"/>
      <c r="J35" s="36"/>
      <c r="K35" s="36"/>
      <c r="L35" s="37">
        <f>SUM(L6:L34)</f>
        <v>0</v>
      </c>
    </row>
    <row r="36" ht="24.95" customHeight="1" spans="1:12">
      <c r="A36" s="1"/>
      <c r="B36" s="1"/>
      <c r="C36" s="1"/>
      <c r="D36" s="1"/>
      <c r="E36" s="1"/>
      <c r="F36" s="1"/>
      <c r="G36" s="1"/>
      <c r="H36" s="1"/>
      <c r="I36" s="1"/>
      <c r="J36" s="1"/>
      <c r="K36" s="1"/>
      <c r="L36" s="1"/>
    </row>
    <row r="37" ht="24.95" customHeight="1"/>
    <row r="38" ht="24.95" customHeight="1" spans="1:12">
      <c r="H38" s="81"/>
      <c r="I38" s="40"/>
      <c r="J38" s="161"/>
      <c r="K38" s="162"/>
      <c r="L38" s="41"/>
    </row>
    <row r="39" ht="24.95" customHeight="1" spans="1:12">
      <c r="H39" s="81"/>
      <c r="I39" s="40"/>
      <c r="J39" s="161"/>
      <c r="K39" s="162"/>
      <c r="L39" s="41"/>
    </row>
    <row r="40" ht="24.95" customHeight="1" spans="1:12">
      <c r="H40" s="38"/>
      <c r="I40" s="40"/>
      <c r="J40" s="161"/>
      <c r="K40" s="162"/>
      <c r="L40" s="41"/>
    </row>
    <row r="41" spans="1:12">
      <c r="H41" s="163"/>
      <c r="I41" s="161"/>
      <c r="J41" s="161"/>
      <c r="K41" s="162"/>
      <c r="L41" s="41"/>
    </row>
  </sheetData>
  <sheetProtection algorithmName="SHA-512" hashValue="xZAv6HnSMckaYVE3f02T0Yj31fyHSm0oxKqLNswgLSCHUB43QuHXsYqK6lGYksTqa7p06dFa8fOXBat234VXXA==" saltValue="2sVUmmHC06QAj+wJMDnHDw==" spinCount="100000" sheet="1" objects="1"/>
  <protectedRanges>
    <protectedRange sqref="E6:E14 K6:K7" name="区域1"/>
  </protectedRanges>
  <mergeCells count="10">
    <mergeCell ref="A1:F1"/>
    <mergeCell ref="G1:L1"/>
    <mergeCell ref="A2:F2"/>
    <mergeCell ref="G2:L2"/>
    <mergeCell ref="A3:F3"/>
    <mergeCell ref="G3:L3"/>
    <mergeCell ref="A4:F4"/>
    <mergeCell ref="G4:L4"/>
    <mergeCell ref="A35:E35"/>
    <mergeCell ref="G35:K35"/>
  </mergeCells>
  <conditionalFormatting sqref="F6:F14">
    <cfRule type="cellIs" dxfId="0" priority="1" stopIfTrue="1" operator="equal">
      <formula>0</formula>
    </cfRule>
  </conditionalFormatting>
  <conditionalFormatting sqref="L6:L7">
    <cfRule type="cellIs" dxfId="0" priority="33" stopIfTrue="1" operator="equal">
      <formula>0</formula>
    </cfRule>
  </conditionalFormatting>
  <conditionalFormatting sqref="L8:L9">
    <cfRule type="cellIs" dxfId="0" priority="6" stopIfTrue="1" operator="equal">
      <formula>0</formula>
    </cfRule>
  </conditionalFormatting>
  <conditionalFormatting sqref="L38:L41">
    <cfRule type="cellIs" dxfId="0" priority="24" stopIfTrue="1" operator="equal">
      <formula>0</formula>
    </cfRule>
  </conditionalFormatting>
  <pageMargins left="0.94488188976378" right="0.748031496062992" top="0.984251968503937" bottom="0.984251968503937" header="0.511811023622047" footer="0.511811023622047"/>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L55"/>
  <sheetViews>
    <sheetView topLeftCell="A19" workbookViewId="0">
      <selection activeCell="L40" sqref="L40"/>
    </sheetView>
  </sheetViews>
  <sheetFormatPr defaultColWidth="9" defaultRowHeight="15.5"/>
  <cols>
    <col min="1" max="1" width="8" style="2" customWidth="1"/>
    <col min="2" max="2" width="30.1272727272727" style="2" customWidth="1"/>
    <col min="3" max="3" width="11.6272727272727" style="129" customWidth="1"/>
    <col min="4" max="6" width="11.6272727272727" style="2" customWidth="1"/>
    <col min="7" max="7" width="7.5" style="2" customWidth="1"/>
    <col min="8" max="8" width="36.5" style="2" customWidth="1"/>
    <col min="9" max="12" width="10.1272727272727" style="2" customWidth="1"/>
    <col min="13" max="16384" width="9" style="2"/>
  </cols>
  <sheetData>
    <row r="1" s="1" customFormat="1" ht="24.95" customHeight="1" spans="1:12">
      <c r="A1" s="3" t="s">
        <v>50</v>
      </c>
      <c r="B1" s="3"/>
      <c r="C1" s="3"/>
      <c r="D1" s="3"/>
      <c r="E1" s="3"/>
      <c r="F1" s="3"/>
      <c r="G1" s="3" t="s">
        <v>50</v>
      </c>
      <c r="H1" s="3"/>
      <c r="I1" s="3"/>
      <c r="J1" s="3"/>
      <c r="K1" s="3"/>
      <c r="L1" s="3"/>
    </row>
    <row r="2" s="1" customFormat="1" ht="21.75" customHeight="1" spans="1:12">
      <c r="A2" s="4" t="str">
        <f>'100章汇总'!A2</f>
        <v>项目名称：2026年S341宜溧线等干线公路日常养护项目</v>
      </c>
      <c r="B2" s="4"/>
      <c r="C2" s="4"/>
      <c r="D2" s="4"/>
      <c r="E2" s="4"/>
      <c r="F2" s="4"/>
      <c r="G2" s="4" t="str">
        <f>'100章汇总'!A2</f>
        <v>项目名称：2026年S341宜溧线等干线公路日常养护项目</v>
      </c>
      <c r="H2" s="4"/>
      <c r="I2" s="4"/>
      <c r="J2" s="4"/>
      <c r="K2" s="4"/>
      <c r="L2" s="4"/>
    </row>
    <row r="3" s="1" customFormat="1" ht="17.1" customHeight="1" spans="1:12">
      <c r="A3" s="5" t="s">
        <v>83</v>
      </c>
      <c r="B3" s="5"/>
      <c r="C3" s="5"/>
      <c r="D3" s="5"/>
      <c r="E3" s="5"/>
      <c r="F3" s="5"/>
      <c r="G3" s="5" t="s">
        <v>83</v>
      </c>
      <c r="H3" s="5"/>
      <c r="I3" s="5"/>
      <c r="J3" s="5"/>
      <c r="K3" s="5"/>
      <c r="L3" s="5"/>
    </row>
    <row r="4" s="1" customFormat="1" ht="17.1" customHeight="1" spans="1:12">
      <c r="A4" s="5" t="s">
        <v>84</v>
      </c>
      <c r="B4" s="5"/>
      <c r="C4" s="5"/>
      <c r="D4" s="5"/>
      <c r="E4" s="5"/>
      <c r="F4" s="5"/>
      <c r="G4" s="5" t="s">
        <v>85</v>
      </c>
      <c r="H4" s="5"/>
      <c r="I4" s="5"/>
      <c r="J4" s="5"/>
      <c r="K4" s="5"/>
      <c r="L4" s="5"/>
    </row>
    <row r="5" s="131" customFormat="1" ht="17.1" customHeight="1" spans="1:12">
      <c r="A5" s="5" t="s">
        <v>86</v>
      </c>
      <c r="B5" s="5" t="s">
        <v>87</v>
      </c>
      <c r="C5" s="5" t="s">
        <v>88</v>
      </c>
      <c r="D5" s="5" t="s">
        <v>89</v>
      </c>
      <c r="E5" s="5" t="s">
        <v>90</v>
      </c>
      <c r="F5" s="5" t="s">
        <v>91</v>
      </c>
      <c r="G5" s="5" t="s">
        <v>86</v>
      </c>
      <c r="H5" s="5" t="s">
        <v>87</v>
      </c>
      <c r="I5" s="5" t="s">
        <v>88</v>
      </c>
      <c r="J5" s="5" t="s">
        <v>89</v>
      </c>
      <c r="K5" s="5" t="s">
        <v>90</v>
      </c>
      <c r="L5" s="5" t="s">
        <v>91</v>
      </c>
    </row>
    <row r="6" s="131" customFormat="1" ht="17.1" customHeight="1" spans="1:12">
      <c r="A6" s="5" t="s">
        <v>92</v>
      </c>
      <c r="B6" s="92" t="s">
        <v>93</v>
      </c>
      <c r="C6" s="5" t="s">
        <v>94</v>
      </c>
      <c r="D6" s="86">
        <f>29126*1*2*0.6+43814*2*2*0.8+17936*1.5*2*0.6+34315*1.5*2*0.6</f>
        <v>269207.8</v>
      </c>
      <c r="E6" s="132"/>
      <c r="F6" s="88">
        <f t="shared" ref="F6:F11" si="0">IF(D6="","",ROUND(D6*E6,0))</f>
        <v>0</v>
      </c>
      <c r="G6" s="9" t="s">
        <v>95</v>
      </c>
      <c r="H6" s="7" t="s">
        <v>96</v>
      </c>
      <c r="I6" s="9" t="s">
        <v>97</v>
      </c>
      <c r="J6" s="10">
        <v>900</v>
      </c>
      <c r="K6" s="132"/>
      <c r="L6" s="10">
        <f>J6*K6</f>
        <v>0</v>
      </c>
    </row>
    <row r="7" s="131" customFormat="1" ht="17.1" customHeight="1" spans="1:12">
      <c r="A7" s="5" t="s">
        <v>98</v>
      </c>
      <c r="B7" s="92" t="s">
        <v>99</v>
      </c>
      <c r="C7" s="5" t="s">
        <v>94</v>
      </c>
      <c r="D7" s="86">
        <f>29126*0.6*3*2*0.6+43814*0.6*6*2*1+17936*0.6*3*2*0.6+34315*0.6*3.5*2*1</f>
        <v>561237.72</v>
      </c>
      <c r="E7" s="132"/>
      <c r="F7" s="88">
        <f t="shared" si="0"/>
        <v>0</v>
      </c>
      <c r="G7" s="52" t="s">
        <v>100</v>
      </c>
      <c r="H7" s="7" t="s">
        <v>101</v>
      </c>
      <c r="I7" s="8"/>
      <c r="J7" s="48"/>
      <c r="K7" s="132"/>
      <c r="L7" s="10">
        <f t="shared" ref="L7:L28" si="1">J7*K7</f>
        <v>0</v>
      </c>
    </row>
    <row r="8" s="131" customFormat="1" ht="17.1" customHeight="1" spans="1:12">
      <c r="A8" s="5">
        <v>202</v>
      </c>
      <c r="B8" s="92" t="s">
        <v>102</v>
      </c>
      <c r="C8" s="5" t="s">
        <v>103</v>
      </c>
      <c r="D8" s="86">
        <f>29126*0.6*2*2+43814*0.6*2*2+17936*0.6*2*2+34315*0.6*2*2</f>
        <v>300458.4</v>
      </c>
      <c r="E8" s="132"/>
      <c r="F8" s="88">
        <f t="shared" si="0"/>
        <v>0</v>
      </c>
      <c r="G8" s="13" t="s">
        <v>75</v>
      </c>
      <c r="H8" s="7" t="s">
        <v>104</v>
      </c>
      <c r="I8" s="9" t="s">
        <v>97</v>
      </c>
      <c r="J8" s="10">
        <v>100</v>
      </c>
      <c r="K8" s="132"/>
      <c r="L8" s="10">
        <f t="shared" si="1"/>
        <v>0</v>
      </c>
    </row>
    <row r="9" s="131" customFormat="1" ht="17.1" customHeight="1" spans="1:12">
      <c r="A9" s="5">
        <v>203</v>
      </c>
      <c r="B9" s="92" t="s">
        <v>105</v>
      </c>
      <c r="C9" s="5" t="s">
        <v>106</v>
      </c>
      <c r="D9" s="86">
        <f>29.126*52+43.814*52+17.936*52+34.315*52</f>
        <v>6509.932</v>
      </c>
      <c r="E9" s="132"/>
      <c r="F9" s="88">
        <f t="shared" si="0"/>
        <v>0</v>
      </c>
      <c r="G9" s="133" t="s">
        <v>77</v>
      </c>
      <c r="H9" s="7" t="s">
        <v>107</v>
      </c>
      <c r="I9" s="9" t="s">
        <v>97</v>
      </c>
      <c r="J9" s="10">
        <v>40</v>
      </c>
      <c r="K9" s="132"/>
      <c r="L9" s="10">
        <f t="shared" si="1"/>
        <v>0</v>
      </c>
    </row>
    <row r="10" s="131" customFormat="1" ht="17.1" customHeight="1" spans="1:12">
      <c r="A10" s="5" t="s">
        <v>108</v>
      </c>
      <c r="B10" s="92" t="s">
        <v>109</v>
      </c>
      <c r="C10" s="5" t="s">
        <v>94</v>
      </c>
      <c r="D10" s="86">
        <f>29126*0.7*2*9+43814*0.8*2*9+17936*0.7*2*9+34315*0.7*2*9</f>
        <v>1656271.8</v>
      </c>
      <c r="E10" s="132"/>
      <c r="F10" s="88">
        <f t="shared" si="0"/>
        <v>0</v>
      </c>
      <c r="G10" s="9" t="s">
        <v>110</v>
      </c>
      <c r="H10" s="7" t="s">
        <v>111</v>
      </c>
      <c r="I10" s="9"/>
      <c r="J10" s="10"/>
      <c r="K10" s="132"/>
      <c r="L10" s="10">
        <f t="shared" si="1"/>
        <v>0</v>
      </c>
    </row>
    <row r="11" s="131" customFormat="1" ht="17.1" customHeight="1" spans="1:12">
      <c r="A11" s="5" t="s">
        <v>112</v>
      </c>
      <c r="B11" s="92" t="s">
        <v>113</v>
      </c>
      <c r="C11" s="5" t="s">
        <v>94</v>
      </c>
      <c r="D11" s="86">
        <f>29126*0.6*3*2*4+43814*0.6*6*2*4+17936*0.6*3*2*4+34315*0.6*3.5*2*4</f>
        <v>2516028</v>
      </c>
      <c r="E11" s="132"/>
      <c r="F11" s="88">
        <f t="shared" si="0"/>
        <v>0</v>
      </c>
      <c r="G11" s="106" t="s">
        <v>75</v>
      </c>
      <c r="H11" s="7" t="s">
        <v>114</v>
      </c>
      <c r="I11" s="9" t="s">
        <v>97</v>
      </c>
      <c r="J11" s="10">
        <v>400</v>
      </c>
      <c r="K11" s="132"/>
      <c r="L11" s="10">
        <f t="shared" si="1"/>
        <v>0</v>
      </c>
    </row>
    <row r="12" s="131" customFormat="1" ht="17.1" customHeight="1" spans="1:12">
      <c r="A12" s="5"/>
      <c r="B12" s="92"/>
      <c r="C12" s="5"/>
      <c r="D12" s="86"/>
      <c r="E12" s="74"/>
      <c r="F12" s="88"/>
      <c r="G12" s="106" t="s">
        <v>77</v>
      </c>
      <c r="H12" s="7" t="s">
        <v>115</v>
      </c>
      <c r="I12" s="9" t="s">
        <v>97</v>
      </c>
      <c r="J12" s="10">
        <v>100</v>
      </c>
      <c r="K12" s="132"/>
      <c r="L12" s="10">
        <f t="shared" si="1"/>
        <v>0</v>
      </c>
    </row>
    <row r="13" s="131" customFormat="1" ht="17.1" customHeight="1" spans="1:12">
      <c r="A13" s="5"/>
      <c r="B13" s="92"/>
      <c r="C13" s="5"/>
      <c r="D13" s="134"/>
      <c r="E13" s="74"/>
      <c r="F13" s="88"/>
      <c r="G13" s="106" t="s">
        <v>79</v>
      </c>
      <c r="H13" s="7" t="s">
        <v>116</v>
      </c>
      <c r="I13" s="8" t="s">
        <v>117</v>
      </c>
      <c r="J13" s="10">
        <v>500</v>
      </c>
      <c r="K13" s="132"/>
      <c r="L13" s="10">
        <f t="shared" si="1"/>
        <v>0</v>
      </c>
    </row>
    <row r="14" s="131" customFormat="1" ht="17.1" customHeight="1" spans="1:12">
      <c r="A14" s="135"/>
      <c r="B14" s="135"/>
      <c r="C14" s="5"/>
      <c r="D14" s="134"/>
      <c r="E14" s="74"/>
      <c r="F14" s="88"/>
      <c r="G14" s="106" t="s">
        <v>118</v>
      </c>
      <c r="H14" s="7" t="s">
        <v>119</v>
      </c>
      <c r="I14" s="8" t="s">
        <v>120</v>
      </c>
      <c r="J14" s="10">
        <v>750</v>
      </c>
      <c r="K14" s="132"/>
      <c r="L14" s="10">
        <f t="shared" si="1"/>
        <v>0</v>
      </c>
    </row>
    <row r="15" s="131" customFormat="1" ht="17.1" customHeight="1" spans="1:12">
      <c r="A15" s="5"/>
      <c r="B15" s="73"/>
      <c r="C15" s="5"/>
      <c r="D15" s="134"/>
      <c r="E15" s="74"/>
      <c r="F15" s="88"/>
      <c r="G15" s="106" t="s">
        <v>121</v>
      </c>
      <c r="H15" s="7" t="s">
        <v>122</v>
      </c>
      <c r="I15" s="9" t="s">
        <v>123</v>
      </c>
      <c r="J15" s="10">
        <v>755</v>
      </c>
      <c r="K15" s="132"/>
      <c r="L15" s="10">
        <f t="shared" si="1"/>
        <v>0</v>
      </c>
    </row>
    <row r="16" s="131" customFormat="1" ht="17.1" customHeight="1" spans="1:12">
      <c r="A16" s="135"/>
      <c r="B16" s="135"/>
      <c r="C16" s="5"/>
      <c r="D16" s="134"/>
      <c r="E16" s="74"/>
      <c r="F16" s="88"/>
      <c r="G16" s="9">
        <v>213</v>
      </c>
      <c r="H16" s="7" t="s">
        <v>124</v>
      </c>
      <c r="I16" s="9"/>
      <c r="J16" s="10"/>
      <c r="K16" s="132"/>
      <c r="L16" s="10">
        <f t="shared" si="1"/>
        <v>0</v>
      </c>
    </row>
    <row r="17" s="131" customFormat="1" ht="17.1" customHeight="1" spans="1:12">
      <c r="A17" s="5"/>
      <c r="B17" s="73"/>
      <c r="C17" s="5"/>
      <c r="D17" s="134"/>
      <c r="E17" s="74"/>
      <c r="F17" s="88"/>
      <c r="G17" s="106" t="s">
        <v>75</v>
      </c>
      <c r="H17" s="7" t="s">
        <v>125</v>
      </c>
      <c r="I17" s="9" t="s">
        <v>97</v>
      </c>
      <c r="J17" s="10">
        <v>60</v>
      </c>
      <c r="K17" s="132"/>
      <c r="L17" s="10">
        <f t="shared" si="1"/>
        <v>0</v>
      </c>
    </row>
    <row r="18" s="131" customFormat="1" ht="17.1" customHeight="1" spans="1:12">
      <c r="A18" s="135"/>
      <c r="B18" s="135"/>
      <c r="C18" s="5"/>
      <c r="D18" s="134"/>
      <c r="E18" s="74"/>
      <c r="F18" s="88"/>
      <c r="G18" s="106" t="s">
        <v>77</v>
      </c>
      <c r="H18" s="7" t="s">
        <v>126</v>
      </c>
      <c r="I18" s="9" t="s">
        <v>97</v>
      </c>
      <c r="J18" s="10">
        <v>1</v>
      </c>
      <c r="K18" s="132"/>
      <c r="L18" s="10">
        <f t="shared" si="1"/>
        <v>0</v>
      </c>
    </row>
    <row r="19" s="131" customFormat="1" ht="17.1" customHeight="1" spans="1:12">
      <c r="A19" s="5"/>
      <c r="B19" s="92"/>
      <c r="C19" s="5"/>
      <c r="D19" s="86"/>
      <c r="E19" s="74"/>
      <c r="F19" s="88"/>
      <c r="G19" s="9">
        <v>214</v>
      </c>
      <c r="H19" s="7" t="s">
        <v>127</v>
      </c>
      <c r="I19" s="9" t="s">
        <v>123</v>
      </c>
      <c r="J19" s="10">
        <v>100</v>
      </c>
      <c r="K19" s="132"/>
      <c r="L19" s="10">
        <f t="shared" si="1"/>
        <v>0</v>
      </c>
    </row>
    <row r="20" s="131" customFormat="1" ht="17.1" customHeight="1" spans="1:12">
      <c r="A20" s="5"/>
      <c r="B20" s="92"/>
      <c r="C20" s="5"/>
      <c r="D20" s="86"/>
      <c r="E20" s="74"/>
      <c r="F20" s="88"/>
      <c r="G20" s="9">
        <v>216</v>
      </c>
      <c r="H20" s="136" t="s">
        <v>128</v>
      </c>
      <c r="I20" s="9"/>
      <c r="J20" s="10"/>
      <c r="K20" s="132"/>
      <c r="L20" s="10">
        <f t="shared" si="1"/>
        <v>0</v>
      </c>
    </row>
    <row r="21" s="131" customFormat="1" ht="17.1" customHeight="1" spans="1:12">
      <c r="A21" s="135"/>
      <c r="B21" s="135"/>
      <c r="C21" s="5"/>
      <c r="D21" s="86"/>
      <c r="E21" s="74"/>
      <c r="F21" s="88"/>
      <c r="G21" s="106" t="s">
        <v>75</v>
      </c>
      <c r="H21" s="7" t="s">
        <v>129</v>
      </c>
      <c r="I21" s="9" t="s">
        <v>103</v>
      </c>
      <c r="J21" s="10">
        <v>220</v>
      </c>
      <c r="K21" s="132"/>
      <c r="L21" s="10">
        <f t="shared" si="1"/>
        <v>0</v>
      </c>
    </row>
    <row r="22" s="131" customFormat="1" ht="17.1" customHeight="1" spans="1:12">
      <c r="A22" s="5"/>
      <c r="B22" s="92"/>
      <c r="C22" s="5"/>
      <c r="D22" s="86"/>
      <c r="E22" s="74"/>
      <c r="F22" s="88"/>
      <c r="G22" s="106" t="s">
        <v>77</v>
      </c>
      <c r="H22" s="7" t="s">
        <v>130</v>
      </c>
      <c r="I22" s="9" t="s">
        <v>103</v>
      </c>
      <c r="J22" s="10">
        <v>150</v>
      </c>
      <c r="K22" s="132"/>
      <c r="L22" s="10">
        <f t="shared" si="1"/>
        <v>0</v>
      </c>
    </row>
    <row r="23" s="131" customFormat="1" ht="17.1" customHeight="1" spans="1:12">
      <c r="A23" s="5"/>
      <c r="B23" s="92"/>
      <c r="C23" s="5"/>
      <c r="D23" s="86"/>
      <c r="E23" s="74"/>
      <c r="F23" s="88"/>
      <c r="G23" s="106" t="s">
        <v>79</v>
      </c>
      <c r="H23" s="7" t="s">
        <v>131</v>
      </c>
      <c r="I23" s="9" t="s">
        <v>103</v>
      </c>
      <c r="J23" s="10">
        <v>900</v>
      </c>
      <c r="K23" s="132"/>
      <c r="L23" s="10">
        <f t="shared" si="1"/>
        <v>0</v>
      </c>
    </row>
    <row r="24" s="131" customFormat="1" ht="17.1" customHeight="1" spans="1:12">
      <c r="A24" s="5"/>
      <c r="B24" s="92"/>
      <c r="C24" s="5"/>
      <c r="D24" s="86"/>
      <c r="E24" s="74"/>
      <c r="F24" s="88"/>
      <c r="G24" s="9" t="s">
        <v>132</v>
      </c>
      <c r="H24" s="7" t="s">
        <v>133</v>
      </c>
      <c r="I24" s="9"/>
      <c r="J24" s="10"/>
      <c r="K24" s="132"/>
      <c r="L24" s="10">
        <f t="shared" si="1"/>
        <v>0</v>
      </c>
    </row>
    <row r="25" s="131" customFormat="1" ht="17.1" customHeight="1" spans="1:12">
      <c r="A25" s="5"/>
      <c r="B25" s="92"/>
      <c r="C25" s="5"/>
      <c r="D25" s="86"/>
      <c r="E25" s="74"/>
      <c r="F25" s="88"/>
      <c r="G25" s="106" t="s">
        <v>75</v>
      </c>
      <c r="H25" s="45" t="s">
        <v>134</v>
      </c>
      <c r="I25" s="8" t="s">
        <v>120</v>
      </c>
      <c r="J25" s="10">
        <v>30</v>
      </c>
      <c r="K25" s="132"/>
      <c r="L25" s="10">
        <f t="shared" si="1"/>
        <v>0</v>
      </c>
    </row>
    <row r="26" s="131" customFormat="1" ht="17.1" customHeight="1" spans="1:12">
      <c r="A26" s="5"/>
      <c r="B26" s="92"/>
      <c r="C26" s="5"/>
      <c r="D26" s="86"/>
      <c r="E26" s="74"/>
      <c r="F26" s="88"/>
      <c r="G26" s="106" t="s">
        <v>77</v>
      </c>
      <c r="H26" s="45" t="s">
        <v>135</v>
      </c>
      <c r="I26" s="8" t="s">
        <v>136</v>
      </c>
      <c r="J26" s="10">
        <v>70</v>
      </c>
      <c r="K26" s="132"/>
      <c r="L26" s="10">
        <f t="shared" si="1"/>
        <v>0</v>
      </c>
    </row>
    <row r="27" s="131" customFormat="1" ht="17.1" customHeight="1" spans="1:12">
      <c r="A27" s="5"/>
      <c r="B27" s="92"/>
      <c r="C27" s="5"/>
      <c r="D27" s="86"/>
      <c r="E27" s="74"/>
      <c r="F27" s="88"/>
      <c r="G27" s="106" t="s">
        <v>79</v>
      </c>
      <c r="H27" s="53" t="s">
        <v>137</v>
      </c>
      <c r="I27" s="8" t="s">
        <v>120</v>
      </c>
      <c r="J27" s="10">
        <v>10</v>
      </c>
      <c r="K27" s="132"/>
      <c r="L27" s="10">
        <f t="shared" si="1"/>
        <v>0</v>
      </c>
    </row>
    <row r="28" s="131" customFormat="1" ht="17.1" customHeight="1" spans="1:12">
      <c r="A28" s="5"/>
      <c r="B28" s="92"/>
      <c r="C28" s="5"/>
      <c r="D28" s="86"/>
      <c r="E28" s="5"/>
      <c r="F28" s="88"/>
      <c r="G28" s="106" t="s">
        <v>118</v>
      </c>
      <c r="H28" s="53" t="s">
        <v>138</v>
      </c>
      <c r="I28" s="8" t="s">
        <v>136</v>
      </c>
      <c r="J28" s="10">
        <v>75</v>
      </c>
      <c r="K28" s="132"/>
      <c r="L28" s="10">
        <f t="shared" si="1"/>
        <v>0</v>
      </c>
    </row>
    <row r="29" s="131" customFormat="1" ht="17.1" customHeight="1" spans="1:12">
      <c r="A29" s="5"/>
      <c r="B29" s="92"/>
      <c r="C29" s="5"/>
      <c r="D29" s="86"/>
      <c r="E29" s="5"/>
      <c r="F29" s="88"/>
      <c r="G29" s="9">
        <v>218</v>
      </c>
      <c r="H29" s="7" t="s">
        <v>139</v>
      </c>
      <c r="I29" s="9"/>
      <c r="J29" s="10">
        <v>0</v>
      </c>
      <c r="K29" s="132"/>
      <c r="L29" s="10">
        <f t="shared" ref="L29:L35" si="2">J29*K29</f>
        <v>0</v>
      </c>
    </row>
    <row r="30" s="131" customFormat="1" ht="17.1" customHeight="1" spans="1:12">
      <c r="A30" s="5"/>
      <c r="B30" s="92"/>
      <c r="C30" s="5"/>
      <c r="D30" s="86"/>
      <c r="E30" s="5"/>
      <c r="F30" s="88"/>
      <c r="G30" s="106" t="s">
        <v>75</v>
      </c>
      <c r="H30" s="45" t="s">
        <v>140</v>
      </c>
      <c r="I30" s="8" t="s">
        <v>120</v>
      </c>
      <c r="J30" s="10">
        <v>15</v>
      </c>
      <c r="K30" s="132"/>
      <c r="L30" s="10">
        <f t="shared" si="2"/>
        <v>0</v>
      </c>
    </row>
    <row r="31" s="131" customFormat="1" ht="17.1" customHeight="1" spans="1:12">
      <c r="A31" s="5"/>
      <c r="B31" s="92"/>
      <c r="C31" s="5"/>
      <c r="D31" s="86"/>
      <c r="E31" s="5"/>
      <c r="F31" s="88"/>
      <c r="G31" s="106" t="s">
        <v>77</v>
      </c>
      <c r="H31" s="45" t="s">
        <v>141</v>
      </c>
      <c r="I31" s="8" t="s">
        <v>136</v>
      </c>
      <c r="J31" s="10">
        <v>15</v>
      </c>
      <c r="K31" s="132"/>
      <c r="L31" s="10">
        <f t="shared" si="2"/>
        <v>0</v>
      </c>
    </row>
    <row r="32" s="131" customFormat="1" ht="17.1" customHeight="1" spans="1:12">
      <c r="A32" s="5"/>
      <c r="B32" s="92"/>
      <c r="C32" s="5"/>
      <c r="D32" s="86"/>
      <c r="E32" s="5"/>
      <c r="F32" s="88"/>
      <c r="G32" s="106" t="s">
        <v>79</v>
      </c>
      <c r="H32" s="53" t="s">
        <v>142</v>
      </c>
      <c r="I32" s="8" t="s">
        <v>120</v>
      </c>
      <c r="J32" s="10">
        <v>15</v>
      </c>
      <c r="K32" s="132"/>
      <c r="L32" s="10">
        <f t="shared" si="2"/>
        <v>0</v>
      </c>
    </row>
    <row r="33" s="131" customFormat="1" ht="17.1" customHeight="1" spans="1:12">
      <c r="A33" s="5"/>
      <c r="B33" s="92"/>
      <c r="C33" s="5"/>
      <c r="D33" s="86"/>
      <c r="E33" s="5"/>
      <c r="F33" s="88"/>
      <c r="G33" s="106" t="s">
        <v>118</v>
      </c>
      <c r="H33" s="53" t="s">
        <v>143</v>
      </c>
      <c r="I33" s="8" t="s">
        <v>136</v>
      </c>
      <c r="J33" s="10">
        <v>30</v>
      </c>
      <c r="K33" s="132"/>
      <c r="L33" s="10">
        <f t="shared" si="2"/>
        <v>0</v>
      </c>
    </row>
    <row r="34" s="131" customFormat="1" ht="17.1" customHeight="1" spans="1:12">
      <c r="A34" s="5"/>
      <c r="B34" s="92"/>
      <c r="C34" s="5"/>
      <c r="D34" s="86"/>
      <c r="E34" s="5"/>
      <c r="F34" s="88"/>
      <c r="G34" s="137">
        <v>219</v>
      </c>
      <c r="H34" s="7" t="s">
        <v>144</v>
      </c>
      <c r="I34" s="9" t="s">
        <v>145</v>
      </c>
      <c r="J34" s="10">
        <v>650</v>
      </c>
      <c r="K34" s="132"/>
      <c r="L34" s="10">
        <f t="shared" si="2"/>
        <v>0</v>
      </c>
    </row>
    <row r="35" s="131" customFormat="1" ht="17.1" customHeight="1" spans="1:12">
      <c r="A35" s="5"/>
      <c r="B35" s="92"/>
      <c r="C35" s="5"/>
      <c r="D35" s="86"/>
      <c r="E35" s="5"/>
      <c r="F35" s="88"/>
      <c r="G35" s="137">
        <v>220</v>
      </c>
      <c r="H35" s="7" t="s">
        <v>146</v>
      </c>
      <c r="I35" s="9" t="s">
        <v>97</v>
      </c>
      <c r="J35" s="10">
        <v>30</v>
      </c>
      <c r="K35" s="132"/>
      <c r="L35" s="10">
        <f t="shared" si="2"/>
        <v>0</v>
      </c>
    </row>
    <row r="36" s="131" customFormat="1" ht="17.1" customHeight="1" spans="1:12">
      <c r="A36" s="5"/>
      <c r="B36" s="92"/>
      <c r="C36" s="5"/>
      <c r="D36" s="86"/>
      <c r="E36" s="5"/>
      <c r="F36" s="88"/>
      <c r="G36" s="137">
        <v>221</v>
      </c>
      <c r="H36" s="111" t="s">
        <v>147</v>
      </c>
      <c r="I36" s="9" t="s">
        <v>145</v>
      </c>
      <c r="J36" s="10">
        <v>100</v>
      </c>
      <c r="K36" s="132"/>
      <c r="L36" s="10">
        <f t="shared" ref="L36" si="3">J36*K36</f>
        <v>0</v>
      </c>
    </row>
    <row r="37" s="131" customFormat="1" ht="17.1" customHeight="1" spans="1:12">
      <c r="A37" s="5"/>
      <c r="B37" s="92"/>
      <c r="C37" s="5"/>
      <c r="D37" s="86"/>
      <c r="E37" s="5"/>
      <c r="F37" s="88"/>
      <c r="G37" s="137">
        <v>222</v>
      </c>
      <c r="H37" s="111" t="s">
        <v>148</v>
      </c>
      <c r="I37" s="9" t="s">
        <v>145</v>
      </c>
      <c r="J37" s="10">
        <v>300</v>
      </c>
      <c r="K37" s="132"/>
      <c r="L37" s="10">
        <f t="shared" ref="L37" si="4">J37*K37</f>
        <v>0</v>
      </c>
    </row>
    <row r="38" s="131" customFormat="1" ht="17.1" customHeight="1" spans="1:12">
      <c r="A38" s="5"/>
      <c r="B38" s="92"/>
      <c r="C38" s="5"/>
      <c r="D38" s="86"/>
      <c r="E38" s="5"/>
      <c r="F38" s="88"/>
      <c r="G38" s="137">
        <v>223</v>
      </c>
      <c r="H38" s="7" t="s">
        <v>149</v>
      </c>
      <c r="I38" s="9" t="s">
        <v>97</v>
      </c>
      <c r="J38" s="10">
        <v>10</v>
      </c>
      <c r="K38" s="132"/>
      <c r="L38" s="10">
        <f t="shared" ref="L38:L40" si="5">J38*K38</f>
        <v>0</v>
      </c>
    </row>
    <row r="39" s="131" customFormat="1" ht="17.1" customHeight="1" spans="1:12">
      <c r="A39" s="5"/>
      <c r="B39" s="92"/>
      <c r="C39" s="5"/>
      <c r="D39" s="86"/>
      <c r="E39" s="5"/>
      <c r="F39" s="88"/>
      <c r="G39" s="137">
        <v>224</v>
      </c>
      <c r="H39" s="45" t="s">
        <v>150</v>
      </c>
      <c r="I39" s="9" t="s">
        <v>97</v>
      </c>
      <c r="J39" s="10">
        <v>30</v>
      </c>
      <c r="K39" s="138"/>
      <c r="L39" s="10">
        <f t="shared" si="5"/>
        <v>0</v>
      </c>
    </row>
    <row r="40" s="131" customFormat="1" ht="17.1" customHeight="1" spans="1:12">
      <c r="A40" s="5"/>
      <c r="B40" s="92"/>
      <c r="C40" s="5"/>
      <c r="D40" s="86"/>
      <c r="E40" s="5"/>
      <c r="F40" s="88"/>
      <c r="G40" s="37">
        <v>225</v>
      </c>
      <c r="H40" s="61" t="s">
        <v>151</v>
      </c>
      <c r="I40" s="9" t="s">
        <v>97</v>
      </c>
      <c r="J40" s="88">
        <v>50</v>
      </c>
      <c r="K40" s="74"/>
      <c r="L40" s="10">
        <f t="shared" si="5"/>
        <v>0</v>
      </c>
    </row>
    <row r="41" s="1" customFormat="1" ht="17.1" customHeight="1" spans="1:12">
      <c r="A41" s="36" t="s">
        <v>152</v>
      </c>
      <c r="B41" s="36"/>
      <c r="C41" s="36"/>
      <c r="D41" s="36"/>
      <c r="E41" s="36"/>
      <c r="F41" s="37">
        <f>SUM(F6:F20)</f>
        <v>0</v>
      </c>
      <c r="G41" s="36" t="s">
        <v>153</v>
      </c>
      <c r="H41" s="36"/>
      <c r="I41" s="36"/>
      <c r="J41" s="36"/>
      <c r="K41" s="36"/>
      <c r="L41" s="37">
        <f>SUM(L6:L40)</f>
        <v>0</v>
      </c>
    </row>
    <row r="42" s="1" customFormat="1" ht="24.95" customHeight="1" spans="1:12">
      <c r="C42" s="139"/>
    </row>
    <row r="43" s="1" customFormat="1" ht="24.95" customHeight="1" spans="1:12">
      <c r="B43" s="38"/>
      <c r="C43" s="40"/>
      <c r="D43" s="40"/>
      <c r="E43" s="43"/>
      <c r="F43" s="41"/>
    </row>
    <row r="44" s="1" customFormat="1" ht="24.95" customHeight="1" spans="1:12">
      <c r="B44" s="38"/>
      <c r="C44" s="40"/>
      <c r="D44" s="140"/>
      <c r="E44" s="43"/>
      <c r="F44" s="41"/>
      <c r="G44" s="40"/>
      <c r="H44" s="38"/>
      <c r="I44" s="40"/>
      <c r="J44" s="40"/>
      <c r="K44" s="43"/>
      <c r="L44" s="41"/>
    </row>
    <row r="45" s="1" customFormat="1" ht="24.95" customHeight="1" spans="1:12">
      <c r="B45" s="38"/>
      <c r="C45" s="40"/>
      <c r="D45" s="140"/>
      <c r="E45" s="43"/>
      <c r="F45" s="41"/>
      <c r="G45" s="40"/>
      <c r="H45" s="38"/>
      <c r="I45" s="40"/>
      <c r="J45" s="140"/>
      <c r="K45" s="43"/>
      <c r="L45" s="41"/>
    </row>
    <row r="46" s="1" customFormat="1" ht="24.95" customHeight="1" spans="1:12">
      <c r="B46" s="38"/>
      <c r="C46" s="40"/>
      <c r="D46" s="140"/>
      <c r="E46" s="43"/>
      <c r="F46" s="41"/>
      <c r="G46" s="40"/>
      <c r="H46" s="38"/>
      <c r="I46" s="40"/>
      <c r="J46" s="140"/>
      <c r="K46" s="43"/>
      <c r="L46" s="41"/>
    </row>
    <row r="47" s="1" customFormat="1" ht="24.95" customHeight="1" spans="1:12">
      <c r="B47" s="38"/>
      <c r="C47" s="40"/>
      <c r="D47" s="140"/>
      <c r="E47" s="43"/>
      <c r="F47" s="41"/>
      <c r="G47" s="40"/>
      <c r="H47" s="38"/>
      <c r="I47" s="40"/>
      <c r="J47" s="140"/>
      <c r="K47" s="43"/>
      <c r="L47" s="41"/>
    </row>
    <row r="48" spans="1:12">
      <c r="B48" s="38"/>
      <c r="C48" s="42"/>
      <c r="D48" s="140"/>
      <c r="E48" s="43"/>
      <c r="F48" s="41"/>
      <c r="G48" s="40"/>
      <c r="H48" s="38"/>
      <c r="I48" s="40"/>
      <c r="J48" s="140"/>
      <c r="K48" s="43"/>
      <c r="L48" s="41"/>
    </row>
    <row r="49" spans="2:12">
      <c r="B49" s="38"/>
      <c r="C49" s="42"/>
      <c r="D49" s="40"/>
      <c r="E49" s="43"/>
      <c r="F49" s="41"/>
      <c r="G49" s="42"/>
      <c r="H49" s="38"/>
      <c r="I49" s="42"/>
      <c r="J49" s="140"/>
      <c r="K49" s="43"/>
      <c r="L49" s="41"/>
    </row>
    <row r="50" spans="2:12">
      <c r="B50" s="38"/>
      <c r="C50" s="40"/>
      <c r="D50" s="40"/>
      <c r="E50" s="43"/>
      <c r="F50" s="41"/>
      <c r="G50" s="42"/>
      <c r="H50" s="38"/>
      <c r="I50" s="42"/>
      <c r="J50" s="40"/>
      <c r="K50" s="43"/>
      <c r="L50" s="41"/>
    </row>
    <row r="51" spans="2:12">
      <c r="B51" s="38"/>
      <c r="C51" s="40"/>
      <c r="D51" s="40"/>
      <c r="E51" s="43"/>
      <c r="F51" s="41"/>
      <c r="G51" s="40"/>
      <c r="H51" s="38"/>
      <c r="I51" s="40"/>
      <c r="J51" s="40"/>
      <c r="K51" s="43"/>
      <c r="L51" s="41"/>
    </row>
    <row r="52" spans="2:12">
      <c r="B52" s="81"/>
      <c r="C52" s="40"/>
      <c r="D52" s="40"/>
      <c r="E52" s="43"/>
      <c r="F52" s="41"/>
      <c r="G52" s="40"/>
      <c r="H52" s="38"/>
      <c r="I52" s="40"/>
      <c r="J52" s="40"/>
      <c r="K52" s="43"/>
      <c r="L52" s="41"/>
    </row>
    <row r="53" spans="2:12">
      <c r="B53" s="141"/>
      <c r="C53" s="142"/>
      <c r="D53" s="143"/>
      <c r="E53" s="43"/>
      <c r="F53" s="40"/>
      <c r="G53" s="40"/>
      <c r="H53" s="81"/>
      <c r="I53" s="40"/>
      <c r="J53" s="40"/>
      <c r="K53" s="43"/>
      <c r="L53" s="41"/>
    </row>
    <row r="54" spans="2:12">
      <c r="B54" s="141"/>
      <c r="C54" s="142"/>
      <c r="D54" s="143"/>
      <c r="E54" s="43"/>
      <c r="F54" s="41"/>
      <c r="G54" s="142"/>
      <c r="H54" s="141"/>
      <c r="I54" s="142"/>
      <c r="J54" s="143"/>
      <c r="K54" s="43"/>
      <c r="L54" s="40"/>
    </row>
    <row r="55" spans="2:12">
      <c r="F55" s="141"/>
      <c r="G55" s="142"/>
      <c r="H55" s="141"/>
      <c r="I55" s="142"/>
      <c r="J55" s="143"/>
      <c r="K55" s="43"/>
      <c r="L55" s="41"/>
    </row>
  </sheetData>
  <sheetProtection algorithmName="SHA-512" hashValue="oy2pxdtqJOZh3rRnsS4RKrcoEH2Lem96hEVmsKfcvV8aRDRbtGkQRZJYFtyWw1wz1xXb9zhC9z5HxU/XGX0RSQ==" saltValue="y9PZWy2dtDGwpkK5T9plkg==" spinCount="100000" sheet="1" objects="1"/>
  <protectedRanges>
    <protectedRange sqref="E6:E11 K6:K40" name="区域1"/>
  </protectedRanges>
  <mergeCells count="10">
    <mergeCell ref="A1:F1"/>
    <mergeCell ref="G1:L1"/>
    <mergeCell ref="A2:F2"/>
    <mergeCell ref="G2:L2"/>
    <mergeCell ref="A3:F3"/>
    <mergeCell ref="G3:L3"/>
    <mergeCell ref="A4:F4"/>
    <mergeCell ref="G4:L4"/>
    <mergeCell ref="A41:E41"/>
    <mergeCell ref="G41:K41"/>
  </mergeCells>
  <conditionalFormatting sqref="J6">
    <cfRule type="cellIs" dxfId="0" priority="15" stopIfTrue="1" operator="equal">
      <formula>0</formula>
    </cfRule>
  </conditionalFormatting>
  <conditionalFormatting sqref="F6:F40">
    <cfRule type="cellIs" dxfId="0" priority="38" stopIfTrue="1" operator="equal">
      <formula>0</formula>
    </cfRule>
  </conditionalFormatting>
  <conditionalFormatting sqref="F43:F54">
    <cfRule type="cellIs" dxfId="0" priority="24" stopIfTrue="1" operator="equal">
      <formula>0</formula>
    </cfRule>
  </conditionalFormatting>
  <conditionalFormatting sqref="J8:J40">
    <cfRule type="cellIs" dxfId="0" priority="1" stopIfTrue="1" operator="equal">
      <formula>0</formula>
    </cfRule>
  </conditionalFormatting>
  <conditionalFormatting sqref="L6:L40">
    <cfRule type="cellIs" dxfId="0" priority="2" stopIfTrue="1" operator="equal">
      <formula>0</formula>
    </cfRule>
  </conditionalFormatting>
  <conditionalFormatting sqref="L44:L55">
    <cfRule type="cellIs" dxfId="0" priority="23" stopIfTrue="1" operator="equal">
      <formula>0</formula>
    </cfRule>
  </conditionalFormatting>
  <pageMargins left="0.94488188976378" right="0.748031496062992" top="0.984251968503937" bottom="0.78740157480315" header="0.511811023622047" footer="0.511811023622047"/>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L36"/>
  <sheetViews>
    <sheetView topLeftCell="A8" workbookViewId="0">
      <selection activeCell="F7" sqref="F7"/>
    </sheetView>
  </sheetViews>
  <sheetFormatPr defaultColWidth="9" defaultRowHeight="15.5"/>
  <cols>
    <col min="1" max="1" width="7.87272727272727" style="2" customWidth="1"/>
    <col min="2" max="2" width="30.7545454545455" style="2" customWidth="1"/>
    <col min="3" max="3" width="10" style="2" customWidth="1"/>
    <col min="4" max="4" width="12.3727272727273" style="2" customWidth="1"/>
    <col min="5" max="5" width="10" style="2" customWidth="1"/>
    <col min="6" max="6" width="12.5" style="2" customWidth="1"/>
    <col min="7" max="7" width="7.12727272727273" style="2" customWidth="1"/>
    <col min="8" max="8" width="38" style="2" customWidth="1"/>
    <col min="9" max="12" width="9.75454545454545" style="2" customWidth="1"/>
    <col min="13" max="16384" width="9" style="2"/>
  </cols>
  <sheetData>
    <row r="1" s="1" customFormat="1" ht="24.95" customHeight="1" spans="1:12">
      <c r="A1" s="3" t="s">
        <v>50</v>
      </c>
      <c r="B1" s="3"/>
      <c r="C1" s="3"/>
      <c r="D1" s="3"/>
      <c r="E1" s="3"/>
      <c r="F1" s="3"/>
      <c r="G1" s="3" t="s">
        <v>50</v>
      </c>
      <c r="H1" s="3"/>
      <c r="I1" s="3"/>
      <c r="J1" s="3"/>
      <c r="K1" s="3"/>
      <c r="L1" s="3"/>
    </row>
    <row r="2" s="1" customFormat="1" ht="24.95" customHeight="1" spans="1:12">
      <c r="A2" s="4" t="str">
        <f>'100章汇总'!A2</f>
        <v>项目名称：2026年S341宜溧线等干线公路日常养护项目</v>
      </c>
      <c r="B2" s="4"/>
      <c r="C2" s="4"/>
      <c r="D2" s="4"/>
      <c r="E2" s="4"/>
      <c r="F2" s="4"/>
      <c r="G2" s="4" t="str">
        <f>A2</f>
        <v>项目名称：2026年S341宜溧线等干线公路日常养护项目</v>
      </c>
      <c r="H2" s="4"/>
      <c r="I2" s="4"/>
      <c r="J2" s="4"/>
      <c r="K2" s="4"/>
      <c r="L2" s="4"/>
    </row>
    <row r="3" s="1" customFormat="1" ht="24.95" customHeight="1" spans="1:12">
      <c r="A3" s="5" t="s">
        <v>154</v>
      </c>
      <c r="B3" s="5"/>
      <c r="C3" s="5"/>
      <c r="D3" s="5"/>
      <c r="E3" s="5"/>
      <c r="F3" s="5"/>
      <c r="G3" s="5" t="s">
        <v>154</v>
      </c>
      <c r="H3" s="5"/>
      <c r="I3" s="5"/>
      <c r="J3" s="5"/>
      <c r="K3" s="5"/>
      <c r="L3" s="5"/>
    </row>
    <row r="4" s="1" customFormat="1" ht="24.95" customHeight="1" spans="1:12">
      <c r="A4" s="5" t="s">
        <v>84</v>
      </c>
      <c r="B4" s="5"/>
      <c r="C4" s="5"/>
      <c r="D4" s="5"/>
      <c r="E4" s="5"/>
      <c r="F4" s="5"/>
      <c r="G4" s="5" t="s">
        <v>85</v>
      </c>
      <c r="H4" s="5"/>
      <c r="I4" s="5"/>
      <c r="J4" s="5"/>
      <c r="K4" s="5"/>
      <c r="L4" s="5"/>
    </row>
    <row r="5" s="1" customFormat="1" ht="22.5" customHeight="1" spans="1:12">
      <c r="A5" s="5" t="s">
        <v>86</v>
      </c>
      <c r="B5" s="5" t="s">
        <v>87</v>
      </c>
      <c r="C5" s="5" t="s">
        <v>88</v>
      </c>
      <c r="D5" s="5" t="s">
        <v>89</v>
      </c>
      <c r="E5" s="5" t="s">
        <v>90</v>
      </c>
      <c r="F5" s="5" t="s">
        <v>91</v>
      </c>
      <c r="G5" s="5" t="s">
        <v>86</v>
      </c>
      <c r="H5" s="5" t="s">
        <v>87</v>
      </c>
      <c r="I5" s="5" t="s">
        <v>88</v>
      </c>
      <c r="J5" s="5" t="s">
        <v>89</v>
      </c>
      <c r="K5" s="5" t="s">
        <v>90</v>
      </c>
      <c r="L5" s="5" t="s">
        <v>91</v>
      </c>
    </row>
    <row r="6" s="1" customFormat="1" ht="22.5" customHeight="1" spans="1:12">
      <c r="A6" s="5">
        <v>301</v>
      </c>
      <c r="B6" s="7" t="s">
        <v>155</v>
      </c>
      <c r="C6" s="9"/>
      <c r="D6" s="9"/>
      <c r="E6" s="9"/>
      <c r="F6" s="10"/>
      <c r="G6" s="103">
        <v>322</v>
      </c>
      <c r="H6" s="104" t="s">
        <v>156</v>
      </c>
      <c r="I6" s="9"/>
      <c r="J6" s="105"/>
      <c r="K6" s="105"/>
      <c r="L6" s="105"/>
    </row>
    <row r="7" s="1" customFormat="1" ht="22.5" customHeight="1" spans="1:12">
      <c r="A7" s="5" t="s">
        <v>157</v>
      </c>
      <c r="B7" s="7" t="s">
        <v>158</v>
      </c>
      <c r="C7" s="9" t="s">
        <v>106</v>
      </c>
      <c r="D7" s="9">
        <f>1.27*52*4+(33.223-7.909)*52*4+9.206*52*4+34.315*52*4</f>
        <v>14581.84</v>
      </c>
      <c r="E7" s="11"/>
      <c r="F7" s="10">
        <f>IF(D7="","",ROUND(D7*E7,0))</f>
        <v>0</v>
      </c>
      <c r="G7" s="106" t="s">
        <v>75</v>
      </c>
      <c r="H7" s="104" t="s">
        <v>159</v>
      </c>
      <c r="I7" s="9" t="s">
        <v>145</v>
      </c>
      <c r="J7" s="44">
        <v>300</v>
      </c>
      <c r="K7" s="56"/>
      <c r="L7" s="10">
        <f>IF(J7="","",ROUND(J7*K7,0))</f>
        <v>0</v>
      </c>
    </row>
    <row r="8" s="1" customFormat="1" ht="22.5" customHeight="1" spans="1:12">
      <c r="A8" s="5" t="s">
        <v>160</v>
      </c>
      <c r="B8" s="7" t="s">
        <v>161</v>
      </c>
      <c r="C8" s="9" t="s">
        <v>106</v>
      </c>
      <c r="D8" s="107">
        <f>27.856*52*2+8.73*52*2</f>
        <v>3804.944</v>
      </c>
      <c r="E8" s="11"/>
      <c r="F8" s="10">
        <f>IF(D8="","",ROUND(D8*E8,0))</f>
        <v>0</v>
      </c>
      <c r="G8" s="106" t="s">
        <v>77</v>
      </c>
      <c r="H8" s="7" t="s">
        <v>162</v>
      </c>
      <c r="I8" s="9" t="s">
        <v>145</v>
      </c>
      <c r="J8" s="59">
        <v>300</v>
      </c>
      <c r="K8" s="56"/>
      <c r="L8" s="10">
        <f t="shared" ref="L8:L24" si="0">IF(J8="","",ROUND(J8*K8,0))</f>
        <v>0</v>
      </c>
    </row>
    <row r="9" s="1" customFormat="1" ht="22.5" customHeight="1" spans="1:12">
      <c r="A9" s="5" t="s">
        <v>163</v>
      </c>
      <c r="B9" s="7" t="s">
        <v>164</v>
      </c>
      <c r="C9" s="9" t="s">
        <v>106</v>
      </c>
      <c r="D9" s="9">
        <f>1.27*52*2+(33.223-7.909)*52*2+9.206*52*2+34.315*52*2</f>
        <v>7290.92</v>
      </c>
      <c r="E9" s="11"/>
      <c r="F9" s="10">
        <f>IF(D9="","",ROUND(D9*E9,0))</f>
        <v>0</v>
      </c>
      <c r="G9" s="103">
        <v>323</v>
      </c>
      <c r="H9" s="104" t="s">
        <v>165</v>
      </c>
      <c r="I9" s="9"/>
      <c r="J9" s="55"/>
      <c r="K9" s="55"/>
      <c r="L9" s="10" t="str">
        <f t="shared" si="0"/>
        <v/>
      </c>
    </row>
    <row r="10" s="1" customFormat="1" ht="22.5" customHeight="1" spans="1:12">
      <c r="A10" s="5" t="s">
        <v>166</v>
      </c>
      <c r="B10" s="7" t="s">
        <v>167</v>
      </c>
      <c r="C10" s="9" t="s">
        <v>106</v>
      </c>
      <c r="D10" s="107">
        <f>27.856*52*4+8.73*52*4</f>
        <v>7609.888</v>
      </c>
      <c r="E10" s="11"/>
      <c r="F10" s="10">
        <f>IF(D10="","",ROUND(D10*E10,0))</f>
        <v>0</v>
      </c>
      <c r="G10" s="108" t="s">
        <v>75</v>
      </c>
      <c r="H10" s="104" t="s">
        <v>168</v>
      </c>
      <c r="I10" s="9" t="s">
        <v>145</v>
      </c>
      <c r="J10" s="55">
        <v>1450</v>
      </c>
      <c r="K10" s="56"/>
      <c r="L10" s="10">
        <f t="shared" si="0"/>
        <v>0</v>
      </c>
    </row>
    <row r="11" s="1" customFormat="1" ht="22.5" customHeight="1" spans="1:12">
      <c r="A11" s="5" t="s">
        <v>169</v>
      </c>
      <c r="B11" s="109" t="s">
        <v>170</v>
      </c>
      <c r="C11" s="9" t="s">
        <v>106</v>
      </c>
      <c r="D11" s="110">
        <f>29.126+52*4+(43.814-7.909)*52*4+17.936*52*4+34.315*52*4</f>
        <v>18573.574</v>
      </c>
      <c r="E11" s="11"/>
      <c r="F11" s="10">
        <f>IF(D11="","",ROUND(D11*E11,0))</f>
        <v>0</v>
      </c>
      <c r="G11" s="108" t="s">
        <v>77</v>
      </c>
      <c r="H11" s="104" t="s">
        <v>171</v>
      </c>
      <c r="I11" s="9" t="s">
        <v>94</v>
      </c>
      <c r="J11" s="55">
        <v>1750</v>
      </c>
      <c r="K11" s="56"/>
      <c r="L11" s="10">
        <f t="shared" si="0"/>
        <v>0</v>
      </c>
    </row>
    <row r="12" s="1" customFormat="1" ht="22.5" customHeight="1" spans="1:12">
      <c r="A12" s="5"/>
      <c r="B12" s="111"/>
      <c r="C12" s="9"/>
      <c r="D12" s="112"/>
      <c r="E12" s="113"/>
      <c r="F12" s="10"/>
      <c r="G12" s="108" t="s">
        <v>79</v>
      </c>
      <c r="H12" s="114" t="s">
        <v>172</v>
      </c>
      <c r="I12" s="9" t="s">
        <v>103</v>
      </c>
      <c r="J12" s="55">
        <v>40800</v>
      </c>
      <c r="K12" s="56"/>
      <c r="L12" s="10">
        <f t="shared" si="0"/>
        <v>0</v>
      </c>
    </row>
    <row r="13" s="1" customFormat="1" ht="22.5" customHeight="1" spans="1:12">
      <c r="A13" s="5"/>
      <c r="B13" s="111"/>
      <c r="C13" s="9"/>
      <c r="D13" s="9"/>
      <c r="E13" s="113"/>
      <c r="F13" s="10"/>
      <c r="G13" s="108" t="s">
        <v>118</v>
      </c>
      <c r="H13" s="104" t="s">
        <v>173</v>
      </c>
      <c r="I13" s="9" t="s">
        <v>103</v>
      </c>
      <c r="J13" s="55">
        <v>1</v>
      </c>
      <c r="K13" s="56"/>
      <c r="L13" s="112">
        <f t="shared" si="0"/>
        <v>0</v>
      </c>
    </row>
    <row r="14" s="1" customFormat="1" ht="22.5" customHeight="1" spans="1:12">
      <c r="A14" s="5"/>
      <c r="B14" s="111"/>
      <c r="C14" s="9"/>
      <c r="D14" s="107"/>
      <c r="E14" s="113"/>
      <c r="F14" s="10"/>
      <c r="G14" s="106" t="s">
        <v>121</v>
      </c>
      <c r="H14" s="104" t="s">
        <v>174</v>
      </c>
      <c r="I14" s="9" t="s">
        <v>94</v>
      </c>
      <c r="J14" s="55">
        <v>19700</v>
      </c>
      <c r="K14" s="56"/>
      <c r="L14" s="10">
        <f t="shared" si="0"/>
        <v>0</v>
      </c>
    </row>
    <row r="15" s="1" customFormat="1" ht="22.5" customHeight="1" spans="1:12">
      <c r="A15" s="5"/>
      <c r="B15" s="111"/>
      <c r="C15" s="9"/>
      <c r="D15" s="9"/>
      <c r="E15" s="113"/>
      <c r="F15" s="10"/>
      <c r="G15" s="106" t="s">
        <v>175</v>
      </c>
      <c r="H15" s="115" t="s">
        <v>176</v>
      </c>
      <c r="I15" s="9" t="s">
        <v>145</v>
      </c>
      <c r="J15" s="9">
        <v>1000</v>
      </c>
      <c r="K15" s="11"/>
      <c r="L15" s="10">
        <f t="shared" si="0"/>
        <v>0</v>
      </c>
    </row>
    <row r="16" s="1" customFormat="1" ht="22.5" customHeight="1" spans="1:12">
      <c r="A16" s="5"/>
      <c r="B16" s="111"/>
      <c r="C16" s="9"/>
      <c r="D16" s="107"/>
      <c r="E16" s="113"/>
      <c r="F16" s="10"/>
      <c r="G16" s="106" t="s">
        <v>177</v>
      </c>
      <c r="H16" s="116" t="s">
        <v>178</v>
      </c>
      <c r="I16" s="16" t="s">
        <v>94</v>
      </c>
      <c r="J16" s="55">
        <v>100</v>
      </c>
      <c r="K16" s="56"/>
      <c r="L16" s="10">
        <f t="shared" si="0"/>
        <v>0</v>
      </c>
    </row>
    <row r="17" s="1" customFormat="1" ht="22.5" customHeight="1" spans="1:12">
      <c r="A17" s="5"/>
      <c r="B17" s="111"/>
      <c r="C17" s="9"/>
      <c r="D17" s="9"/>
      <c r="E17" s="113"/>
      <c r="F17" s="10"/>
      <c r="G17" s="106" t="s">
        <v>179</v>
      </c>
      <c r="H17" s="116" t="s">
        <v>180</v>
      </c>
      <c r="I17" s="16" t="s">
        <v>94</v>
      </c>
      <c r="J17" s="55">
        <v>100</v>
      </c>
      <c r="K17" s="56"/>
      <c r="L17" s="10">
        <f t="shared" si="0"/>
        <v>0</v>
      </c>
    </row>
    <row r="18" s="1" customFormat="1" ht="22.5" customHeight="1" spans="1:12">
      <c r="A18" s="5"/>
      <c r="B18" s="109"/>
      <c r="C18" s="9"/>
      <c r="D18" s="112"/>
      <c r="E18" s="113"/>
      <c r="F18" s="10"/>
      <c r="G18" s="106" t="s">
        <v>181</v>
      </c>
      <c r="H18" s="117" t="s">
        <v>182</v>
      </c>
      <c r="I18" s="44" t="s">
        <v>145</v>
      </c>
      <c r="J18" s="55">
        <v>1</v>
      </c>
      <c r="K18" s="56"/>
      <c r="L18" s="10">
        <f t="shared" si="0"/>
        <v>0</v>
      </c>
    </row>
    <row r="19" s="1" customFormat="1" ht="22.5" customHeight="1" spans="1:12">
      <c r="A19" s="5"/>
      <c r="B19" s="111"/>
      <c r="C19" s="9"/>
      <c r="D19" s="9"/>
      <c r="E19" s="118"/>
      <c r="F19" s="10"/>
      <c r="G19" s="106" t="s">
        <v>183</v>
      </c>
      <c r="H19" s="117" t="s">
        <v>184</v>
      </c>
      <c r="I19" s="44" t="s">
        <v>145</v>
      </c>
      <c r="J19" s="55">
        <v>1</v>
      </c>
      <c r="K19" s="56"/>
      <c r="L19" s="10">
        <f t="shared" si="0"/>
        <v>0</v>
      </c>
    </row>
    <row r="20" s="1" customFormat="1" ht="22.5" customHeight="1" spans="1:12">
      <c r="A20" s="5"/>
      <c r="B20" s="111"/>
      <c r="C20" s="9"/>
      <c r="D20" s="107"/>
      <c r="E20" s="118"/>
      <c r="F20" s="10"/>
      <c r="G20" s="106" t="s">
        <v>185</v>
      </c>
      <c r="H20" s="116" t="s">
        <v>186</v>
      </c>
      <c r="I20" s="44" t="s">
        <v>145</v>
      </c>
      <c r="J20" s="55">
        <v>1</v>
      </c>
      <c r="K20" s="56"/>
      <c r="L20" s="10">
        <f t="shared" si="0"/>
        <v>0</v>
      </c>
    </row>
    <row r="21" s="1" customFormat="1" ht="22.5" customHeight="1" spans="1:12">
      <c r="A21" s="5"/>
      <c r="B21" s="119"/>
      <c r="C21" s="9"/>
      <c r="D21" s="9"/>
      <c r="E21" s="118"/>
      <c r="F21" s="10"/>
      <c r="G21" s="106" t="s">
        <v>187</v>
      </c>
      <c r="H21" s="117" t="s">
        <v>188</v>
      </c>
      <c r="I21" s="44" t="s">
        <v>145</v>
      </c>
      <c r="J21" s="55">
        <v>800</v>
      </c>
      <c r="K21" s="46"/>
      <c r="L21" s="10">
        <f t="shared" si="0"/>
        <v>0</v>
      </c>
    </row>
    <row r="22" s="1" customFormat="1" ht="22.5" customHeight="1" spans="1:12">
      <c r="A22" s="92"/>
      <c r="B22" s="111"/>
      <c r="C22" s="9"/>
      <c r="D22" s="9"/>
      <c r="E22" s="118"/>
      <c r="F22" s="10"/>
      <c r="G22" s="106" t="s">
        <v>189</v>
      </c>
      <c r="H22" s="14" t="s">
        <v>190</v>
      </c>
      <c r="I22" s="16" t="s">
        <v>94</v>
      </c>
      <c r="J22" s="55">
        <v>500</v>
      </c>
      <c r="K22" s="46"/>
      <c r="L22" s="10">
        <f t="shared" si="0"/>
        <v>0</v>
      </c>
    </row>
    <row r="23" s="1" customFormat="1" ht="22.5" customHeight="1" spans="1:12">
      <c r="A23" s="92"/>
      <c r="B23" s="111"/>
      <c r="C23" s="9"/>
      <c r="D23" s="9"/>
      <c r="E23" s="118"/>
      <c r="F23" s="10"/>
      <c r="G23" s="106" t="s">
        <v>191</v>
      </c>
      <c r="H23" s="14" t="s">
        <v>192</v>
      </c>
      <c r="I23" s="16" t="s">
        <v>94</v>
      </c>
      <c r="J23" s="55">
        <v>100</v>
      </c>
      <c r="K23" s="46"/>
      <c r="L23" s="10">
        <f t="shared" si="0"/>
        <v>0</v>
      </c>
    </row>
    <row r="24" s="1" customFormat="1" ht="22.5" customHeight="1" spans="1:12">
      <c r="A24" s="92"/>
      <c r="B24" s="111"/>
      <c r="C24" s="9"/>
      <c r="D24" s="9"/>
      <c r="E24" s="118"/>
      <c r="F24" s="10"/>
      <c r="G24" s="120" t="s">
        <v>193</v>
      </c>
      <c r="H24" s="21" t="s">
        <v>194</v>
      </c>
      <c r="I24" s="9" t="s">
        <v>94</v>
      </c>
      <c r="J24" s="9">
        <v>250</v>
      </c>
      <c r="K24" s="20"/>
      <c r="L24" s="10">
        <f t="shared" si="0"/>
        <v>0</v>
      </c>
    </row>
    <row r="25" s="1" customFormat="1" ht="22.5" customHeight="1" spans="1:12">
      <c r="A25" s="92"/>
      <c r="B25" s="92"/>
      <c r="C25" s="5"/>
      <c r="D25" s="5"/>
      <c r="E25" s="121"/>
      <c r="F25" s="88"/>
      <c r="G25" s="122"/>
      <c r="H25" s="123"/>
      <c r="I25" s="72"/>
      <c r="J25" s="72"/>
      <c r="K25" s="124"/>
      <c r="L25" s="125">
        <f>K25*J25</f>
        <v>0</v>
      </c>
    </row>
    <row r="26" s="1" customFormat="1" ht="22.5" customHeight="1" spans="1:12">
      <c r="A26" s="92"/>
      <c r="B26" s="92"/>
      <c r="C26" s="92"/>
      <c r="D26" s="92"/>
      <c r="E26" s="92"/>
      <c r="F26" s="92"/>
      <c r="G26" s="126"/>
      <c r="H26" s="127"/>
      <c r="I26" s="128"/>
      <c r="J26" s="77"/>
      <c r="K26" s="66"/>
      <c r="L26" s="125"/>
    </row>
    <row r="27" s="1" customFormat="1" ht="22.5" customHeight="1" spans="1:12">
      <c r="A27" s="92"/>
      <c r="B27" s="92"/>
      <c r="C27" s="92"/>
      <c r="D27" s="92"/>
      <c r="E27" s="92"/>
      <c r="F27" s="92"/>
      <c r="G27" s="126"/>
      <c r="H27" s="127"/>
      <c r="I27" s="128"/>
      <c r="J27" s="70"/>
      <c r="K27" s="70"/>
      <c r="L27" s="125"/>
    </row>
    <row r="28" s="1" customFormat="1" ht="22.5" customHeight="1" spans="1:12">
      <c r="A28" s="36" t="s">
        <v>195</v>
      </c>
      <c r="B28" s="36"/>
      <c r="C28" s="36"/>
      <c r="D28" s="36"/>
      <c r="E28" s="36"/>
      <c r="F28" s="37">
        <f>SUM(F7:F17)</f>
        <v>0</v>
      </c>
      <c r="G28" s="36" t="s">
        <v>196</v>
      </c>
      <c r="H28" s="36"/>
      <c r="I28" s="36"/>
      <c r="J28" s="36"/>
      <c r="K28" s="36"/>
      <c r="L28" s="37">
        <f>SUM(L7:L27)</f>
        <v>0</v>
      </c>
    </row>
    <row r="29" s="1" customFormat="1" ht="24.95" customHeight="1" spans="1:12">
      <c r="G29" s="2"/>
      <c r="H29" s="2"/>
      <c r="I29" s="2"/>
      <c r="J29" s="2"/>
      <c r="K29" s="2"/>
      <c r="L29" s="2"/>
    </row>
    <row r="30" s="1" customFormat="1" ht="24.95" customHeight="1" spans="1:12">
      <c r="B30" s="40"/>
      <c r="C30" s="40"/>
      <c r="D30" s="40"/>
      <c r="E30" s="40"/>
      <c r="F30" s="41"/>
      <c r="G30" s="129"/>
      <c r="H30" s="40"/>
      <c r="I30" s="40"/>
      <c r="J30" s="40"/>
      <c r="K30" s="40"/>
      <c r="L30" s="40"/>
    </row>
    <row r="31" s="1" customFormat="1" ht="24.95" customHeight="1" spans="1:12">
      <c r="B31" s="42"/>
      <c r="C31" s="40"/>
      <c r="D31" s="40"/>
      <c r="E31" s="43"/>
      <c r="F31" s="41"/>
      <c r="G31" s="129"/>
      <c r="H31" s="40"/>
      <c r="I31" s="40"/>
      <c r="J31" s="40"/>
      <c r="K31" s="40"/>
      <c r="L31" s="41"/>
    </row>
    <row r="32" s="1" customFormat="1" ht="24.95" customHeight="1" spans="1:12">
      <c r="B32" s="40"/>
      <c r="C32" s="40"/>
      <c r="D32" s="40"/>
      <c r="E32" s="43"/>
      <c r="F32" s="41"/>
      <c r="G32" s="129"/>
      <c r="H32" s="40"/>
      <c r="I32" s="40"/>
      <c r="J32" s="40"/>
      <c r="K32" s="43"/>
      <c r="L32" s="41"/>
    </row>
    <row r="33" s="1" customFormat="1" ht="24.95" customHeight="1" spans="2:12">
      <c r="B33" s="40"/>
      <c r="C33" s="130"/>
      <c r="D33" s="40"/>
      <c r="E33" s="43"/>
      <c r="F33" s="41"/>
      <c r="G33" s="129"/>
      <c r="H33" s="40"/>
      <c r="I33" s="40"/>
      <c r="J33" s="40"/>
      <c r="K33" s="43"/>
      <c r="L33" s="41"/>
    </row>
    <row r="34" spans="2:12">
      <c r="B34" s="129"/>
      <c r="C34" s="129"/>
      <c r="D34" s="129"/>
      <c r="E34" s="129"/>
      <c r="F34" s="129"/>
      <c r="G34" s="129"/>
      <c r="H34" s="40"/>
      <c r="I34" s="40"/>
      <c r="J34" s="40"/>
      <c r="K34" s="43"/>
      <c r="L34" s="41"/>
    </row>
    <row r="35" spans="2:12">
      <c r="B35" s="129"/>
      <c r="C35" s="129"/>
      <c r="D35" s="129"/>
      <c r="E35" s="129"/>
      <c r="F35" s="129"/>
      <c r="G35" s="129"/>
      <c r="H35" s="40"/>
      <c r="I35" s="40"/>
      <c r="J35" s="40"/>
      <c r="K35" s="43"/>
      <c r="L35" s="41"/>
    </row>
    <row r="36" spans="2:12">
      <c r="B36" s="129"/>
      <c r="C36" s="129"/>
      <c r="D36" s="129"/>
      <c r="E36" s="129"/>
      <c r="F36" s="129"/>
      <c r="G36" s="129"/>
      <c r="H36" s="40"/>
      <c r="I36" s="40"/>
      <c r="J36" s="40"/>
      <c r="K36" s="40"/>
      <c r="L36" s="43"/>
    </row>
  </sheetData>
  <sheetProtection algorithmName="SHA-512" hashValue="iFIOF7XsLZKJE02NshC/HFDFWMvSEb4fKp7fPRSUOJzDigMO8iO4/KQakXHtYihKHrQOyvHkyhfHohBFIU3beg==" saltValue="Ij2dqDozLaZuwlaW0O8JXw==" spinCount="100000" sheet="1" objects="1"/>
  <protectedRanges>
    <protectedRange sqref="E7:E11 K7:K24" name="区域1"/>
  </protectedRanges>
  <mergeCells count="10">
    <mergeCell ref="A1:F1"/>
    <mergeCell ref="G1:L1"/>
    <mergeCell ref="A2:F2"/>
    <mergeCell ref="G2:L2"/>
    <mergeCell ref="A3:F3"/>
    <mergeCell ref="G3:L3"/>
    <mergeCell ref="A4:F4"/>
    <mergeCell ref="G4:L4"/>
    <mergeCell ref="A28:E28"/>
    <mergeCell ref="G28:K28"/>
  </mergeCells>
  <conditionalFormatting sqref="F6:F18">
    <cfRule type="cellIs" dxfId="0" priority="2" stopIfTrue="1" operator="equal">
      <formula>0</formula>
    </cfRule>
  </conditionalFormatting>
  <conditionalFormatting sqref="F19:F27">
    <cfRule type="cellIs" dxfId="0" priority="7" stopIfTrue="1" operator="equal">
      <formula>0</formula>
    </cfRule>
  </conditionalFormatting>
  <conditionalFormatting sqref="F30:F33">
    <cfRule type="cellIs" dxfId="0" priority="14" stopIfTrue="1" operator="equal">
      <formula>0</formula>
    </cfRule>
  </conditionalFormatting>
  <conditionalFormatting sqref="L7:L24">
    <cfRule type="cellIs" dxfId="0" priority="1" stopIfTrue="1" operator="equal">
      <formula>0</formula>
    </cfRule>
  </conditionalFormatting>
  <conditionalFormatting sqref="L31:L35">
    <cfRule type="cellIs" dxfId="0" priority="13" stopIfTrue="1" operator="equal">
      <formula>0</formula>
    </cfRule>
  </conditionalFormatting>
  <conditionalFormatting sqref="L6 L25:L27">
    <cfRule type="cellIs" dxfId="0" priority="21" stopIfTrue="1" operator="equal">
      <formula>0</formula>
    </cfRule>
  </conditionalFormatting>
  <pageMargins left="0.94488188976378" right="0.748031496062992" top="0.984251968503937" bottom="0.984251968503937" header="0.511811023622047" footer="0.511811023622047"/>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L30"/>
  <sheetViews>
    <sheetView workbookViewId="0">
      <selection activeCell="K12" sqref="K12"/>
    </sheetView>
  </sheetViews>
  <sheetFormatPr defaultColWidth="9" defaultRowHeight="15.5"/>
  <cols>
    <col min="1" max="1" width="7.25454545454545" style="2" customWidth="1"/>
    <col min="2" max="2" width="24.7545454545455" style="2" customWidth="1"/>
    <col min="3" max="3" width="10.6272727272727" style="2" customWidth="1"/>
    <col min="4" max="4" width="13.5" style="84" customWidth="1"/>
    <col min="5" max="5" width="10.6272727272727" style="2" customWidth="1"/>
    <col min="6" max="6" width="14.5" style="2" customWidth="1"/>
    <col min="7" max="7" width="7.62727272727273" style="2" customWidth="1"/>
    <col min="8" max="8" width="34.1272727272727" style="2" customWidth="1"/>
    <col min="9" max="12" width="10.5" style="2" customWidth="1"/>
    <col min="13" max="16384" width="9" style="2"/>
  </cols>
  <sheetData>
    <row r="1" s="1" customFormat="1" ht="24.95" customHeight="1" spans="1:12">
      <c r="A1" s="3" t="s">
        <v>50</v>
      </c>
      <c r="B1" s="3"/>
      <c r="C1" s="3"/>
      <c r="D1" s="3"/>
      <c r="E1" s="3"/>
      <c r="F1" s="3"/>
      <c r="G1" s="3" t="s">
        <v>50</v>
      </c>
      <c r="H1" s="3"/>
      <c r="I1" s="3"/>
      <c r="J1" s="3"/>
      <c r="K1" s="3"/>
      <c r="L1" s="3"/>
    </row>
    <row r="2" s="1" customFormat="1" ht="24.95" customHeight="1" spans="1:12">
      <c r="A2" s="4" t="str">
        <f>'100章汇总'!A2</f>
        <v>项目名称：2026年S341宜溧线等干线公路日常养护项目</v>
      </c>
      <c r="B2" s="4"/>
      <c r="C2" s="4"/>
      <c r="D2" s="4"/>
      <c r="E2" s="4"/>
      <c r="F2" s="4"/>
      <c r="G2" s="4" t="str">
        <f>A2</f>
        <v>项目名称：2026年S341宜溧线等干线公路日常养护项目</v>
      </c>
      <c r="H2" s="4"/>
      <c r="I2" s="4"/>
      <c r="J2" s="4"/>
      <c r="K2" s="4"/>
      <c r="L2" s="4"/>
    </row>
    <row r="3" s="1" customFormat="1" ht="24.95" customHeight="1" spans="1:12">
      <c r="A3" s="5" t="s">
        <v>197</v>
      </c>
      <c r="B3" s="5"/>
      <c r="C3" s="5"/>
      <c r="D3" s="5"/>
      <c r="E3" s="5"/>
      <c r="F3" s="5"/>
      <c r="G3" s="5" t="s">
        <v>197</v>
      </c>
      <c r="H3" s="5"/>
      <c r="I3" s="5"/>
      <c r="J3" s="5"/>
      <c r="K3" s="5"/>
      <c r="L3" s="5"/>
    </row>
    <row r="4" s="1" customFormat="1" ht="24.95" customHeight="1" spans="1:12">
      <c r="A4" s="5" t="s">
        <v>84</v>
      </c>
      <c r="B4" s="5"/>
      <c r="C4" s="5"/>
      <c r="D4" s="5"/>
      <c r="E4" s="5"/>
      <c r="F4" s="5"/>
      <c r="G4" s="5" t="s">
        <v>85</v>
      </c>
      <c r="H4" s="5"/>
      <c r="I4" s="5"/>
      <c r="J4" s="5"/>
      <c r="K4" s="5"/>
      <c r="L4" s="5"/>
    </row>
    <row r="5" s="1" customFormat="1" ht="24.95" customHeight="1" spans="1:12">
      <c r="A5" s="6" t="s">
        <v>55</v>
      </c>
      <c r="B5" s="6" t="s">
        <v>56</v>
      </c>
      <c r="C5" s="6" t="s">
        <v>57</v>
      </c>
      <c r="D5" s="85" t="s">
        <v>58</v>
      </c>
      <c r="E5" s="6" t="s">
        <v>59</v>
      </c>
      <c r="F5" s="6" t="s">
        <v>60</v>
      </c>
      <c r="G5" s="6" t="s">
        <v>55</v>
      </c>
      <c r="H5" s="6" t="s">
        <v>56</v>
      </c>
      <c r="I5" s="6" t="s">
        <v>57</v>
      </c>
      <c r="J5" s="6" t="s">
        <v>58</v>
      </c>
      <c r="K5" s="6" t="s">
        <v>59</v>
      </c>
      <c r="L5" s="6" t="s">
        <v>60</v>
      </c>
    </row>
    <row r="6" s="1" customFormat="1" ht="24.95" customHeight="1" spans="1:12">
      <c r="A6" s="5">
        <v>401</v>
      </c>
      <c r="B6" s="73" t="s">
        <v>198</v>
      </c>
      <c r="C6" s="5" t="s">
        <v>103</v>
      </c>
      <c r="D6" s="86">
        <f>2180*12*3</f>
        <v>78480</v>
      </c>
      <c r="E6" s="87"/>
      <c r="F6" s="88">
        <f t="shared" ref="F6:F10" si="0">IF(D6="","",ROUND(D6*E6,0))</f>
        <v>0</v>
      </c>
      <c r="G6" s="89" t="s">
        <v>199</v>
      </c>
      <c r="H6" s="90" t="s">
        <v>200</v>
      </c>
      <c r="I6" s="74"/>
      <c r="J6" s="74"/>
      <c r="K6" s="74"/>
      <c r="L6" s="88" t="str">
        <f t="shared" ref="L6:L12" si="1">IF(J6="","",ROUND(J6*K6,0))</f>
        <v/>
      </c>
    </row>
    <row r="7" s="1" customFormat="1" ht="24.95" customHeight="1" spans="1:12">
      <c r="A7" s="5">
        <v>402</v>
      </c>
      <c r="B7" s="73" t="s">
        <v>201</v>
      </c>
      <c r="C7" s="6" t="s">
        <v>202</v>
      </c>
      <c r="D7" s="86">
        <f>14223*12*3</f>
        <v>512028</v>
      </c>
      <c r="E7" s="87"/>
      <c r="F7" s="88">
        <f t="shared" si="0"/>
        <v>0</v>
      </c>
      <c r="G7" s="91" t="s">
        <v>75</v>
      </c>
      <c r="H7" s="92" t="s">
        <v>203</v>
      </c>
      <c r="I7" s="93" t="s">
        <v>103</v>
      </c>
      <c r="J7" s="5">
        <v>5</v>
      </c>
      <c r="K7" s="87"/>
      <c r="L7" s="88">
        <f t="shared" si="1"/>
        <v>0</v>
      </c>
    </row>
    <row r="8" s="1" customFormat="1" ht="24.95" customHeight="1" spans="1:12">
      <c r="A8" s="5">
        <v>404</v>
      </c>
      <c r="B8" s="73" t="s">
        <v>204</v>
      </c>
      <c r="C8" s="5" t="s">
        <v>103</v>
      </c>
      <c r="D8" s="86">
        <v>889</v>
      </c>
      <c r="E8" s="87"/>
      <c r="F8" s="88">
        <f t="shared" si="0"/>
        <v>0</v>
      </c>
      <c r="G8" s="91" t="s">
        <v>77</v>
      </c>
      <c r="H8" s="92" t="s">
        <v>205</v>
      </c>
      <c r="I8" s="93" t="s">
        <v>103</v>
      </c>
      <c r="J8" s="5">
        <v>5</v>
      </c>
      <c r="K8" s="87"/>
      <c r="L8" s="88">
        <f t="shared" si="1"/>
        <v>0</v>
      </c>
    </row>
    <row r="9" s="1" customFormat="1" ht="24.95" customHeight="1" spans="1:12">
      <c r="A9" s="5">
        <v>406</v>
      </c>
      <c r="B9" s="73" t="s">
        <v>206</v>
      </c>
      <c r="C9" s="5" t="s">
        <v>94</v>
      </c>
      <c r="D9" s="86">
        <v>11973</v>
      </c>
      <c r="E9" s="87"/>
      <c r="F9" s="88">
        <f t="shared" si="0"/>
        <v>0</v>
      </c>
      <c r="G9" s="91" t="s">
        <v>79</v>
      </c>
      <c r="H9" s="92" t="s">
        <v>207</v>
      </c>
      <c r="I9" s="93" t="s">
        <v>103</v>
      </c>
      <c r="J9" s="5">
        <v>10</v>
      </c>
      <c r="K9" s="87"/>
      <c r="L9" s="88">
        <f t="shared" si="1"/>
        <v>0</v>
      </c>
    </row>
    <row r="10" s="1" customFormat="1" ht="24.95" customHeight="1" spans="1:12">
      <c r="A10" s="5">
        <v>408</v>
      </c>
      <c r="B10" s="73" t="s">
        <v>208</v>
      </c>
      <c r="C10" s="5" t="s">
        <v>145</v>
      </c>
      <c r="D10" s="86">
        <v>250</v>
      </c>
      <c r="E10" s="87"/>
      <c r="F10" s="88">
        <f t="shared" si="0"/>
        <v>0</v>
      </c>
      <c r="G10" s="91" t="s">
        <v>118</v>
      </c>
      <c r="H10" s="92" t="s">
        <v>209</v>
      </c>
      <c r="I10" s="93" t="s">
        <v>103</v>
      </c>
      <c r="J10" s="5">
        <v>40</v>
      </c>
      <c r="K10" s="87"/>
      <c r="L10" s="88">
        <f t="shared" si="1"/>
        <v>0</v>
      </c>
    </row>
    <row r="11" s="1" customFormat="1" ht="24.95" customHeight="1" spans="1:12">
      <c r="A11" s="5"/>
      <c r="B11" s="92"/>
      <c r="C11" s="5"/>
      <c r="D11" s="86"/>
      <c r="E11" s="5"/>
      <c r="F11" s="88"/>
      <c r="G11" s="91" t="s">
        <v>121</v>
      </c>
      <c r="H11" s="92" t="s">
        <v>210</v>
      </c>
      <c r="I11" s="93" t="s">
        <v>103</v>
      </c>
      <c r="J11" s="5">
        <v>40</v>
      </c>
      <c r="K11" s="87"/>
      <c r="L11" s="88">
        <f t="shared" si="1"/>
        <v>0</v>
      </c>
    </row>
    <row r="12" s="1" customFormat="1" ht="24.95" customHeight="1" spans="1:12">
      <c r="A12" s="5"/>
      <c r="B12" s="73"/>
      <c r="C12" s="5"/>
      <c r="D12" s="94"/>
      <c r="E12" s="5"/>
      <c r="F12" s="95"/>
      <c r="G12" s="91" t="s">
        <v>211</v>
      </c>
      <c r="H12" s="92" t="s">
        <v>212</v>
      </c>
      <c r="I12" s="93" t="s">
        <v>103</v>
      </c>
      <c r="J12" s="5">
        <v>20</v>
      </c>
      <c r="K12" s="87"/>
      <c r="L12" s="88">
        <f t="shared" si="1"/>
        <v>0</v>
      </c>
    </row>
    <row r="13" s="1" customFormat="1" ht="24.95" customHeight="1" spans="1:12">
      <c r="A13" s="5"/>
      <c r="B13" s="73"/>
      <c r="C13" s="5"/>
      <c r="D13" s="94"/>
      <c r="E13" s="5"/>
      <c r="F13" s="95"/>
      <c r="G13" s="89"/>
      <c r="H13" s="96"/>
      <c r="I13" s="97"/>
      <c r="J13" s="97"/>
      <c r="K13" s="97"/>
      <c r="L13" s="98"/>
    </row>
    <row r="14" s="1" customFormat="1" ht="24.95" customHeight="1" spans="1:12">
      <c r="A14" s="5"/>
      <c r="B14" s="73"/>
      <c r="C14" s="5"/>
      <c r="D14" s="86"/>
      <c r="E14" s="5"/>
      <c r="F14" s="95"/>
      <c r="G14" s="89"/>
      <c r="H14" s="99"/>
      <c r="I14" s="97"/>
      <c r="J14" s="97"/>
      <c r="K14" s="97"/>
      <c r="L14" s="98"/>
    </row>
    <row r="15" s="1" customFormat="1" ht="24.95" customHeight="1" spans="1:12">
      <c r="A15" s="5"/>
      <c r="B15" s="73"/>
      <c r="C15" s="5"/>
      <c r="D15" s="86"/>
      <c r="E15" s="5"/>
      <c r="F15" s="95"/>
      <c r="G15" s="89"/>
      <c r="H15" s="96"/>
      <c r="I15" s="97"/>
      <c r="J15" s="97"/>
      <c r="K15" s="97"/>
      <c r="L15" s="98"/>
    </row>
    <row r="16" s="1" customFormat="1" ht="24.95" customHeight="1" spans="1:12">
      <c r="A16" s="5"/>
      <c r="B16" s="73"/>
      <c r="C16" s="5"/>
      <c r="D16" s="86"/>
      <c r="E16" s="5"/>
      <c r="F16" s="95"/>
      <c r="G16" s="89"/>
      <c r="H16" s="99"/>
      <c r="I16" s="97"/>
      <c r="J16" s="97"/>
      <c r="K16" s="97"/>
      <c r="L16" s="98"/>
    </row>
    <row r="17" s="1" customFormat="1" ht="24.95" customHeight="1" spans="1:12">
      <c r="A17" s="100"/>
      <c r="B17" s="100"/>
      <c r="C17" s="100"/>
      <c r="D17" s="86"/>
      <c r="E17" s="5"/>
      <c r="F17" s="100"/>
      <c r="G17" s="89"/>
      <c r="H17" s="90"/>
      <c r="I17" s="74"/>
      <c r="J17" s="74"/>
      <c r="K17" s="74"/>
      <c r="L17" s="88"/>
    </row>
    <row r="18" s="1" customFormat="1" ht="24.95" customHeight="1" spans="1:12">
      <c r="A18" s="100"/>
      <c r="B18" s="100"/>
      <c r="C18" s="100"/>
      <c r="D18" s="101"/>
      <c r="E18" s="100"/>
      <c r="F18" s="100"/>
      <c r="G18" s="91"/>
      <c r="H18" s="92"/>
      <c r="I18" s="93"/>
      <c r="J18" s="5"/>
      <c r="K18" s="74"/>
      <c r="L18" s="88"/>
    </row>
    <row r="19" s="1" customFormat="1" ht="24.95" customHeight="1" spans="1:12">
      <c r="A19" s="100"/>
      <c r="B19" s="100"/>
      <c r="C19" s="100"/>
      <c r="D19" s="101"/>
      <c r="E19" s="100"/>
      <c r="F19" s="100"/>
      <c r="G19" s="91"/>
      <c r="H19" s="92"/>
      <c r="I19" s="93"/>
      <c r="J19" s="5"/>
      <c r="K19" s="74"/>
      <c r="L19" s="88"/>
    </row>
    <row r="20" s="1" customFormat="1" ht="24.95" customHeight="1" spans="1:12">
      <c r="A20" s="100"/>
      <c r="B20" s="100"/>
      <c r="C20" s="100"/>
      <c r="D20" s="101"/>
      <c r="E20" s="100"/>
      <c r="F20" s="100"/>
      <c r="G20" s="91"/>
      <c r="H20" s="92"/>
      <c r="I20" s="93"/>
      <c r="J20" s="5"/>
      <c r="K20" s="74"/>
      <c r="L20" s="88"/>
    </row>
    <row r="21" s="1" customFormat="1" ht="24.95" customHeight="1" spans="1:12">
      <c r="A21" s="100"/>
      <c r="B21" s="100"/>
      <c r="C21" s="100"/>
      <c r="D21" s="101"/>
      <c r="E21" s="100"/>
      <c r="F21" s="100"/>
      <c r="G21" s="91"/>
      <c r="H21" s="92"/>
      <c r="I21" s="93"/>
      <c r="J21" s="5"/>
      <c r="K21" s="74"/>
      <c r="L21" s="88"/>
    </row>
    <row r="22" s="1" customFormat="1" ht="24.95" customHeight="1" spans="1:12">
      <c r="A22" s="100"/>
      <c r="B22" s="100"/>
      <c r="C22" s="100"/>
      <c r="D22" s="101"/>
      <c r="E22" s="100"/>
      <c r="F22" s="100"/>
      <c r="G22" s="91"/>
      <c r="H22" s="92"/>
      <c r="I22" s="93"/>
      <c r="J22" s="5"/>
      <c r="K22" s="74"/>
      <c r="L22" s="88"/>
    </row>
    <row r="23" s="1" customFormat="1" ht="24.95" customHeight="1" spans="1:12">
      <c r="A23" s="100"/>
      <c r="B23" s="100"/>
      <c r="C23" s="100"/>
      <c r="D23" s="101"/>
      <c r="E23" s="100"/>
      <c r="F23" s="100"/>
      <c r="G23" s="91"/>
      <c r="H23" s="92"/>
      <c r="I23" s="93"/>
      <c r="J23" s="5"/>
      <c r="K23" s="74"/>
      <c r="L23" s="88"/>
    </row>
    <row r="24" s="1" customFormat="1" ht="24.95" customHeight="1" spans="1:12">
      <c r="A24" s="36" t="s">
        <v>213</v>
      </c>
      <c r="B24" s="36"/>
      <c r="C24" s="36"/>
      <c r="D24" s="36"/>
      <c r="E24" s="36"/>
      <c r="F24" s="37">
        <f>SUM(F6:F11)</f>
        <v>0</v>
      </c>
      <c r="G24" s="36" t="s">
        <v>214</v>
      </c>
      <c r="H24" s="36"/>
      <c r="I24" s="36"/>
      <c r="J24" s="36"/>
      <c r="K24" s="36"/>
      <c r="L24" s="37">
        <f>SUM(L6:L23)</f>
        <v>0</v>
      </c>
    </row>
    <row r="25" s="1" customFormat="1" ht="24.95" customHeight="1" spans="1:12">
      <c r="D25" s="102"/>
    </row>
    <row r="26" s="1" customFormat="1" ht="24.95" customHeight="1" spans="1:12">
      <c r="A26" s="2"/>
      <c r="B26" s="2"/>
      <c r="C26" s="2"/>
      <c r="D26" s="84"/>
      <c r="E26" s="2"/>
      <c r="F26" s="2"/>
    </row>
    <row r="27" s="1" customFormat="1" ht="24.95" customHeight="1" spans="1:12">
      <c r="A27" s="2"/>
      <c r="B27" s="2"/>
      <c r="C27" s="2"/>
      <c r="D27" s="84"/>
      <c r="E27" s="2"/>
      <c r="F27" s="2"/>
    </row>
    <row r="28" s="1" customFormat="1" ht="24.95" customHeight="1" spans="1:12">
      <c r="A28" s="2"/>
      <c r="B28" s="2"/>
      <c r="C28" s="2"/>
      <c r="D28" s="84"/>
      <c r="E28" s="2"/>
      <c r="F28" s="2"/>
    </row>
    <row r="29" s="1" customFormat="1" ht="24.95" customHeight="1" spans="1:12">
      <c r="A29" s="2"/>
      <c r="B29" s="2"/>
      <c r="C29" s="2"/>
      <c r="D29" s="84"/>
      <c r="E29" s="2"/>
      <c r="F29" s="2"/>
      <c r="G29" s="2"/>
      <c r="H29" s="2"/>
      <c r="I29" s="2"/>
      <c r="J29" s="2"/>
      <c r="K29" s="2"/>
      <c r="L29" s="2"/>
    </row>
    <row r="30" s="1" customFormat="1" ht="24.95" customHeight="1" spans="1:12">
      <c r="A30" s="2"/>
      <c r="B30" s="2"/>
      <c r="C30" s="2"/>
      <c r="D30" s="84"/>
      <c r="E30" s="2"/>
      <c r="F30" s="2"/>
      <c r="G30" s="2"/>
      <c r="H30" s="2"/>
      <c r="I30" s="2"/>
      <c r="J30" s="2"/>
      <c r="K30" s="2"/>
      <c r="L30" s="2"/>
    </row>
  </sheetData>
  <sheetProtection algorithmName="SHA-512" hashValue="JMa0/BhaXMb6ncl4EvZwuMGdLfxTPZ9KA9BBmWpup1qCuZwghDoHQaLpXYgl1KsRvJQI9Yb4jwFOuD1bAlWhQQ==" saltValue="yhGukvJ6SHR0J0N3NP9thA==" spinCount="100000" sheet="1" objects="1"/>
  <protectedRanges>
    <protectedRange sqref="E6:E10 K7:K12" name="区域1"/>
  </protectedRanges>
  <mergeCells count="10">
    <mergeCell ref="A1:F1"/>
    <mergeCell ref="G1:L1"/>
    <mergeCell ref="A2:F2"/>
    <mergeCell ref="G2:L2"/>
    <mergeCell ref="A3:F3"/>
    <mergeCell ref="G3:L3"/>
    <mergeCell ref="A4:F4"/>
    <mergeCell ref="G4:L4"/>
    <mergeCell ref="A24:E24"/>
    <mergeCell ref="G24:K24"/>
  </mergeCells>
  <conditionalFormatting sqref="F6:F11">
    <cfRule type="cellIs" dxfId="0" priority="6" stopIfTrue="1" operator="equal">
      <formula>0</formula>
    </cfRule>
  </conditionalFormatting>
  <conditionalFormatting sqref="L6:L23">
    <cfRule type="cellIs" dxfId="0" priority="1" stopIfTrue="1" operator="equal">
      <formula>0</formula>
    </cfRule>
  </conditionalFormatting>
  <pageMargins left="0.94488188976378" right="0.748031496062992" top="0.984251968503937" bottom="0.984251968503937" header="0.511811023622047" footer="0.511811023622047"/>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L66"/>
  <sheetViews>
    <sheetView topLeftCell="A23" workbookViewId="0">
      <selection activeCell="L52" sqref="L52"/>
    </sheetView>
  </sheetViews>
  <sheetFormatPr defaultColWidth="9" defaultRowHeight="15.5"/>
  <cols>
    <col min="1" max="1" width="7.37272727272727" style="2" customWidth="1"/>
    <col min="2" max="2" width="28.5" style="2" customWidth="1"/>
    <col min="3" max="6" width="12.2545454545455" style="2" customWidth="1"/>
    <col min="7" max="7" width="8" style="2" customWidth="1"/>
    <col min="8" max="8" width="33" style="2" customWidth="1"/>
    <col min="9" max="12" width="10.7545454545455" style="2" customWidth="1"/>
    <col min="13" max="16384" width="9" style="2"/>
  </cols>
  <sheetData>
    <row r="1" s="1" customFormat="1" ht="26.1" customHeight="1" spans="1:12">
      <c r="A1" s="3" t="s">
        <v>50</v>
      </c>
      <c r="B1" s="3"/>
      <c r="C1" s="3"/>
      <c r="D1" s="3"/>
      <c r="E1" s="3"/>
      <c r="F1" s="3"/>
      <c r="G1" s="3" t="s">
        <v>50</v>
      </c>
      <c r="H1" s="3"/>
      <c r="I1" s="3"/>
      <c r="J1" s="3"/>
      <c r="K1" s="3"/>
      <c r="L1" s="3"/>
    </row>
    <row r="2" s="1" customFormat="1" ht="27" customHeight="1" spans="1:12">
      <c r="A2" s="4" t="str">
        <f>'100章汇总'!A2</f>
        <v>项目名称：2026年S341宜溧线等干线公路日常养护项目</v>
      </c>
      <c r="B2" s="4"/>
      <c r="C2" s="4"/>
      <c r="D2" s="4"/>
      <c r="E2" s="4"/>
      <c r="F2" s="4"/>
      <c r="G2" s="4" t="str">
        <f>'100章汇总'!G2</f>
        <v>项目名称：2026年S341宜溧线等干线公路日常养护项目</v>
      </c>
      <c r="H2" s="4"/>
      <c r="I2" s="4"/>
      <c r="J2" s="4"/>
      <c r="K2" s="4"/>
      <c r="L2" s="4"/>
    </row>
    <row r="3" s="1" customFormat="1" ht="14.1" customHeight="1" spans="1:12">
      <c r="A3" s="5" t="s">
        <v>215</v>
      </c>
      <c r="B3" s="5"/>
      <c r="C3" s="5"/>
      <c r="D3" s="5"/>
      <c r="E3" s="5"/>
      <c r="F3" s="5"/>
      <c r="G3" s="5" t="s">
        <v>215</v>
      </c>
      <c r="H3" s="5"/>
      <c r="I3" s="5"/>
      <c r="J3" s="5"/>
      <c r="K3" s="5"/>
      <c r="L3" s="5"/>
    </row>
    <row r="4" s="1" customFormat="1" ht="14.1" customHeight="1" spans="1:12">
      <c r="A4" s="5" t="s">
        <v>84</v>
      </c>
      <c r="B4" s="5"/>
      <c r="C4" s="5"/>
      <c r="D4" s="5"/>
      <c r="E4" s="5"/>
      <c r="F4" s="5"/>
      <c r="G4" s="5" t="s">
        <v>85</v>
      </c>
      <c r="H4" s="5"/>
      <c r="I4" s="5"/>
      <c r="J4" s="5"/>
      <c r="K4" s="5"/>
      <c r="L4" s="5"/>
    </row>
    <row r="5" s="1" customFormat="1" ht="14.1" customHeight="1" spans="1:12">
      <c r="A5" s="5" t="s">
        <v>86</v>
      </c>
      <c r="B5" s="5" t="s">
        <v>87</v>
      </c>
      <c r="C5" s="5" t="s">
        <v>88</v>
      </c>
      <c r="D5" s="5" t="s">
        <v>89</v>
      </c>
      <c r="E5" s="5" t="s">
        <v>90</v>
      </c>
      <c r="F5" s="5" t="s">
        <v>91</v>
      </c>
      <c r="G5" s="5" t="s">
        <v>86</v>
      </c>
      <c r="H5" s="5" t="s">
        <v>87</v>
      </c>
      <c r="I5" s="5" t="s">
        <v>88</v>
      </c>
      <c r="J5" s="5" t="s">
        <v>89</v>
      </c>
      <c r="K5" s="5" t="s">
        <v>90</v>
      </c>
      <c r="L5" s="5" t="s">
        <v>91</v>
      </c>
    </row>
    <row r="6" s="1" customFormat="1" ht="14.1" customHeight="1" spans="1:12">
      <c r="A6" s="9">
        <v>501</v>
      </c>
      <c r="B6" s="7" t="s">
        <v>216</v>
      </c>
      <c r="C6" s="9" t="s">
        <v>103</v>
      </c>
      <c r="D6" s="9">
        <v>110000</v>
      </c>
      <c r="E6" s="11"/>
      <c r="F6" s="10">
        <f>IF(D6="","",ROUND(D6*E6,0))</f>
        <v>0</v>
      </c>
      <c r="G6" s="9">
        <v>509</v>
      </c>
      <c r="H6" s="7" t="s">
        <v>217</v>
      </c>
      <c r="I6" s="9"/>
      <c r="J6" s="44"/>
      <c r="K6" s="44"/>
      <c r="L6" s="44"/>
    </row>
    <row r="7" s="1" customFormat="1" ht="14.1" customHeight="1" spans="1:12">
      <c r="A7" s="9" t="s">
        <v>218</v>
      </c>
      <c r="B7" s="7" t="s">
        <v>219</v>
      </c>
      <c r="C7" s="9" t="s">
        <v>103</v>
      </c>
      <c r="D7" s="9">
        <v>80000</v>
      </c>
      <c r="E7" s="11"/>
      <c r="F7" s="10">
        <f>IF(D7="","",ROUND(D7*E7,0))</f>
        <v>0</v>
      </c>
      <c r="G7" s="13" t="s">
        <v>75</v>
      </c>
      <c r="H7" s="45" t="s">
        <v>220</v>
      </c>
      <c r="I7" s="44" t="s">
        <v>103</v>
      </c>
      <c r="J7" s="44">
        <v>5</v>
      </c>
      <c r="K7" s="46"/>
      <c r="L7" s="10">
        <f>IF(J7="","",ROUND(J7*K7,0))</f>
        <v>0</v>
      </c>
    </row>
    <row r="8" s="1" customFormat="1" ht="14.1" customHeight="1" spans="1:12">
      <c r="A8" s="9" t="s">
        <v>221</v>
      </c>
      <c r="B8" s="7" t="s">
        <v>222</v>
      </c>
      <c r="C8" s="9" t="s">
        <v>103</v>
      </c>
      <c r="D8" s="9">
        <v>2000</v>
      </c>
      <c r="E8" s="11"/>
      <c r="F8" s="10">
        <f>IF(D8="","",ROUND(D8*E8,0))</f>
        <v>0</v>
      </c>
      <c r="G8" s="13" t="s">
        <v>77</v>
      </c>
      <c r="H8" s="45" t="s">
        <v>223</v>
      </c>
      <c r="I8" s="44" t="s">
        <v>103</v>
      </c>
      <c r="J8" s="44">
        <v>5</v>
      </c>
      <c r="K8" s="46"/>
      <c r="L8" s="10">
        <f t="shared" ref="L8:L36" si="0">IF(J8="","",ROUND(J8*K8,0))</f>
        <v>0</v>
      </c>
    </row>
    <row r="9" s="1" customFormat="1" ht="14.1" customHeight="1" spans="1:12">
      <c r="A9" s="9">
        <v>505</v>
      </c>
      <c r="B9" s="7" t="s">
        <v>224</v>
      </c>
      <c r="C9" s="8" t="s">
        <v>225</v>
      </c>
      <c r="D9" s="10">
        <v>25200</v>
      </c>
      <c r="E9" s="11"/>
      <c r="F9" s="10">
        <f>IF(D9="","",ROUND(D9*E9,0))</f>
        <v>0</v>
      </c>
      <c r="G9" s="13" t="s">
        <v>79</v>
      </c>
      <c r="H9" s="45" t="s">
        <v>226</v>
      </c>
      <c r="I9" s="44" t="s">
        <v>103</v>
      </c>
      <c r="J9" s="9">
        <v>5</v>
      </c>
      <c r="K9" s="47"/>
      <c r="L9" s="10">
        <f t="shared" si="0"/>
        <v>0</v>
      </c>
    </row>
    <row r="10" s="1" customFormat="1" ht="14.1" customHeight="1" spans="1:12">
      <c r="A10" s="9">
        <v>507</v>
      </c>
      <c r="B10" s="7" t="s">
        <v>227</v>
      </c>
      <c r="C10" s="8" t="s">
        <v>120</v>
      </c>
      <c r="D10" s="9">
        <v>220</v>
      </c>
      <c r="E10" s="11"/>
      <c r="F10" s="10">
        <f>IF(D10="","",ROUND(D10*E10,0))</f>
        <v>0</v>
      </c>
      <c r="G10" s="13" t="s">
        <v>118</v>
      </c>
      <c r="H10" s="45" t="s">
        <v>228</v>
      </c>
      <c r="I10" s="44" t="s">
        <v>103</v>
      </c>
      <c r="J10" s="44">
        <v>2</v>
      </c>
      <c r="K10" s="46"/>
      <c r="L10" s="10">
        <f t="shared" si="0"/>
        <v>0</v>
      </c>
    </row>
    <row r="11" s="1" customFormat="1" ht="14.1" customHeight="1" spans="1:12">
      <c r="A11" s="9"/>
      <c r="B11" s="45"/>
      <c r="C11" s="48"/>
      <c r="D11" s="49"/>
      <c r="E11" s="49"/>
      <c r="F11" s="49"/>
      <c r="G11" s="9">
        <v>510</v>
      </c>
      <c r="H11" s="7" t="s">
        <v>229</v>
      </c>
      <c r="I11" s="9"/>
      <c r="J11" s="44"/>
      <c r="K11" s="44"/>
      <c r="L11" s="10" t="str">
        <f t="shared" si="0"/>
        <v/>
      </c>
    </row>
    <row r="12" s="1" customFormat="1" ht="14.1" customHeight="1" spans="1:12">
      <c r="A12" s="9"/>
      <c r="B12" s="7"/>
      <c r="C12" s="48"/>
      <c r="D12" s="49"/>
      <c r="E12" s="49"/>
      <c r="F12" s="49"/>
      <c r="G12" s="13" t="s">
        <v>75</v>
      </c>
      <c r="H12" s="7" t="s">
        <v>230</v>
      </c>
      <c r="I12" s="8" t="s">
        <v>225</v>
      </c>
      <c r="J12" s="9">
        <v>5</v>
      </c>
      <c r="K12" s="47"/>
      <c r="L12" s="10">
        <f t="shared" si="0"/>
        <v>0</v>
      </c>
    </row>
    <row r="13" s="1" customFormat="1" ht="14.1" customHeight="1" spans="1:12">
      <c r="A13" s="9"/>
      <c r="B13" s="7"/>
      <c r="C13" s="48"/>
      <c r="D13" s="49"/>
      <c r="E13" s="49"/>
      <c r="F13" s="49"/>
      <c r="G13" s="13" t="s">
        <v>77</v>
      </c>
      <c r="H13" s="7" t="s">
        <v>231</v>
      </c>
      <c r="I13" s="48" t="s">
        <v>225</v>
      </c>
      <c r="J13" s="9">
        <v>5</v>
      </c>
      <c r="K13" s="47"/>
      <c r="L13" s="10">
        <f t="shared" si="0"/>
        <v>0</v>
      </c>
    </row>
    <row r="14" s="1" customFormat="1" ht="14.1" customHeight="1" spans="1:12">
      <c r="A14" s="9"/>
      <c r="B14" s="7"/>
      <c r="C14" s="48"/>
      <c r="D14" s="49"/>
      <c r="E14" s="49"/>
      <c r="F14" s="49"/>
      <c r="G14" s="13" t="s">
        <v>79</v>
      </c>
      <c r="H14" s="7" t="s">
        <v>232</v>
      </c>
      <c r="I14" s="44" t="s">
        <v>103</v>
      </c>
      <c r="J14" s="9">
        <v>10</v>
      </c>
      <c r="K14" s="46"/>
      <c r="L14" s="10">
        <f t="shared" si="0"/>
        <v>0</v>
      </c>
    </row>
    <row r="15" s="1" customFormat="1" ht="14.1" customHeight="1" spans="1:12">
      <c r="A15" s="9"/>
      <c r="B15" s="7"/>
      <c r="C15" s="48"/>
      <c r="D15" s="49"/>
      <c r="E15" s="49"/>
      <c r="F15" s="49"/>
      <c r="G15" s="9">
        <v>511</v>
      </c>
      <c r="H15" s="7" t="s">
        <v>233</v>
      </c>
      <c r="I15" s="9"/>
      <c r="J15" s="9"/>
      <c r="K15" s="9"/>
      <c r="L15" s="10" t="str">
        <f t="shared" si="0"/>
        <v/>
      </c>
    </row>
    <row r="16" s="1" customFormat="1" ht="14.1" customHeight="1" spans="1:12">
      <c r="A16" s="9"/>
      <c r="B16" s="7"/>
      <c r="C16" s="48"/>
      <c r="D16" s="49"/>
      <c r="E16" s="49"/>
      <c r="F16" s="49"/>
      <c r="G16" s="13" t="s">
        <v>75</v>
      </c>
      <c r="H16" s="7" t="s">
        <v>234</v>
      </c>
      <c r="I16" s="8" t="s">
        <v>235</v>
      </c>
      <c r="J16" s="44">
        <v>170</v>
      </c>
      <c r="K16" s="46"/>
      <c r="L16" s="10">
        <f t="shared" si="0"/>
        <v>0</v>
      </c>
    </row>
    <row r="17" s="1" customFormat="1" ht="14.1" customHeight="1" spans="1:12">
      <c r="A17" s="9"/>
      <c r="B17" s="7"/>
      <c r="C17" s="48"/>
      <c r="D17" s="49"/>
      <c r="E17" s="49"/>
      <c r="F17" s="49"/>
      <c r="G17" s="13" t="s">
        <v>77</v>
      </c>
      <c r="H17" s="45" t="s">
        <v>236</v>
      </c>
      <c r="I17" s="48" t="s">
        <v>120</v>
      </c>
      <c r="J17" s="9">
        <v>100</v>
      </c>
      <c r="K17" s="47"/>
      <c r="L17" s="10">
        <f t="shared" si="0"/>
        <v>0</v>
      </c>
    </row>
    <row r="18" s="1" customFormat="1" ht="14.1" customHeight="1" spans="1:12">
      <c r="A18" s="9"/>
      <c r="B18" s="45"/>
      <c r="C18" s="48"/>
      <c r="D18" s="50"/>
      <c r="E18" s="50"/>
      <c r="F18" s="50"/>
      <c r="G18" s="13" t="s">
        <v>79</v>
      </c>
      <c r="H18" s="7" t="s">
        <v>237</v>
      </c>
      <c r="I18" s="8" t="s">
        <v>120</v>
      </c>
      <c r="J18" s="9">
        <v>65</v>
      </c>
      <c r="K18" s="47"/>
      <c r="L18" s="10">
        <f t="shared" si="0"/>
        <v>0</v>
      </c>
    </row>
    <row r="19" s="1" customFormat="1" ht="14.1" customHeight="1" spans="1:12">
      <c r="A19" s="9"/>
      <c r="B19" s="45"/>
      <c r="C19" s="48"/>
      <c r="D19" s="50"/>
      <c r="E19" s="50"/>
      <c r="F19" s="50"/>
      <c r="G19" s="13" t="s">
        <v>118</v>
      </c>
      <c r="H19" s="45" t="s">
        <v>238</v>
      </c>
      <c r="I19" s="48" t="s">
        <v>120</v>
      </c>
      <c r="J19" s="9">
        <v>50</v>
      </c>
      <c r="K19" s="46"/>
      <c r="L19" s="10">
        <f t="shared" si="0"/>
        <v>0</v>
      </c>
    </row>
    <row r="20" s="1" customFormat="1" ht="14.1" customHeight="1" spans="1:12">
      <c r="A20" s="9"/>
      <c r="B20" s="45"/>
      <c r="C20" s="48"/>
      <c r="D20" s="50"/>
      <c r="E20" s="50"/>
      <c r="F20" s="50"/>
      <c r="G20" s="13" t="s">
        <v>121</v>
      </c>
      <c r="H20" s="7" t="s">
        <v>239</v>
      </c>
      <c r="I20" s="8" t="s">
        <v>235</v>
      </c>
      <c r="J20" s="9">
        <v>20</v>
      </c>
      <c r="K20" s="47"/>
      <c r="L20" s="10">
        <f t="shared" si="0"/>
        <v>0</v>
      </c>
    </row>
    <row r="21" s="1" customFormat="1" ht="14.1" customHeight="1" spans="1:12">
      <c r="A21" s="9"/>
      <c r="B21" s="45"/>
      <c r="C21" s="48"/>
      <c r="D21" s="50"/>
      <c r="E21" s="50"/>
      <c r="F21" s="50"/>
      <c r="G21" s="13" t="s">
        <v>211</v>
      </c>
      <c r="H21" s="45" t="s">
        <v>240</v>
      </c>
      <c r="I21" s="48" t="s">
        <v>225</v>
      </c>
      <c r="J21" s="44">
        <v>25</v>
      </c>
      <c r="K21" s="46"/>
      <c r="L21" s="10">
        <f t="shared" si="0"/>
        <v>0</v>
      </c>
    </row>
    <row r="22" s="1" customFormat="1" ht="14.1" customHeight="1" spans="1:12">
      <c r="A22" s="9"/>
      <c r="B22" s="45"/>
      <c r="C22" s="48"/>
      <c r="D22" s="50"/>
      <c r="E22" s="50"/>
      <c r="F22" s="50"/>
      <c r="G22" s="13" t="s">
        <v>175</v>
      </c>
      <c r="H22" s="45" t="s">
        <v>241</v>
      </c>
      <c r="I22" s="48" t="s">
        <v>225</v>
      </c>
      <c r="J22" s="44">
        <v>5</v>
      </c>
      <c r="K22" s="46"/>
      <c r="L22" s="10">
        <f t="shared" si="0"/>
        <v>0</v>
      </c>
    </row>
    <row r="23" s="1" customFormat="1" ht="14.1" customHeight="1" spans="1:12">
      <c r="A23" s="9"/>
      <c r="B23" s="45"/>
      <c r="C23" s="48"/>
      <c r="D23" s="50"/>
      <c r="E23" s="50"/>
      <c r="F23" s="50"/>
      <c r="G23" s="9">
        <v>512</v>
      </c>
      <c r="H23" s="45" t="s">
        <v>242</v>
      </c>
      <c r="I23" s="44" t="s">
        <v>94</v>
      </c>
      <c r="J23" s="44">
        <v>500</v>
      </c>
      <c r="K23" s="46"/>
      <c r="L23" s="10">
        <f t="shared" si="0"/>
        <v>0</v>
      </c>
    </row>
    <row r="24" s="1" customFormat="1" ht="14.1" customHeight="1" spans="1:12">
      <c r="A24" s="9"/>
      <c r="B24" s="45"/>
      <c r="C24" s="48"/>
      <c r="D24" s="50"/>
      <c r="E24" s="50"/>
      <c r="F24" s="50"/>
      <c r="G24" s="9" t="s">
        <v>243</v>
      </c>
      <c r="H24" s="7" t="s">
        <v>244</v>
      </c>
      <c r="I24" s="9" t="s">
        <v>94</v>
      </c>
      <c r="J24" s="9">
        <v>70</v>
      </c>
      <c r="K24" s="11"/>
      <c r="L24" s="10">
        <f t="shared" si="0"/>
        <v>0</v>
      </c>
    </row>
    <row r="25" s="1" customFormat="1" ht="14.1" customHeight="1" spans="1:12">
      <c r="A25" s="9"/>
      <c r="B25" s="45"/>
      <c r="C25" s="48"/>
      <c r="D25" s="50"/>
      <c r="E25" s="50"/>
      <c r="F25" s="50"/>
      <c r="G25" s="9" t="s">
        <v>245</v>
      </c>
      <c r="H25" s="51" t="s">
        <v>246</v>
      </c>
      <c r="I25" s="44" t="s">
        <v>94</v>
      </c>
      <c r="J25" s="44">
        <v>5</v>
      </c>
      <c r="K25" s="46"/>
      <c r="L25" s="10">
        <f t="shared" si="0"/>
        <v>0</v>
      </c>
    </row>
    <row r="26" s="1" customFormat="1" ht="14.1" customHeight="1" spans="1:12">
      <c r="A26" s="9"/>
      <c r="B26" s="45"/>
      <c r="C26" s="48"/>
      <c r="D26" s="50"/>
      <c r="E26" s="50"/>
      <c r="F26" s="50"/>
      <c r="G26" s="9">
        <v>513</v>
      </c>
      <c r="H26" s="7" t="s">
        <v>247</v>
      </c>
      <c r="I26" s="8" t="s">
        <v>248</v>
      </c>
      <c r="J26" s="44">
        <v>5</v>
      </c>
      <c r="K26" s="46"/>
      <c r="L26" s="10">
        <f t="shared" si="0"/>
        <v>0</v>
      </c>
    </row>
    <row r="27" s="1" customFormat="1" ht="14.1" customHeight="1" spans="1:12">
      <c r="A27" s="9"/>
      <c r="B27" s="45"/>
      <c r="C27" s="48"/>
      <c r="D27" s="50"/>
      <c r="E27" s="50"/>
      <c r="F27" s="50"/>
      <c r="G27" s="9">
        <v>514</v>
      </c>
      <c r="H27" s="7" t="s">
        <v>249</v>
      </c>
      <c r="I27" s="9"/>
      <c r="J27" s="44"/>
      <c r="K27" s="44"/>
      <c r="L27" s="10" t="str">
        <f t="shared" si="0"/>
        <v/>
      </c>
    </row>
    <row r="28" s="1" customFormat="1" ht="14.1" customHeight="1" spans="1:12">
      <c r="A28" s="9"/>
      <c r="B28" s="45"/>
      <c r="C28" s="48"/>
      <c r="D28" s="50"/>
      <c r="E28" s="50"/>
      <c r="F28" s="50"/>
      <c r="G28" s="13" t="s">
        <v>75</v>
      </c>
      <c r="H28" s="7" t="s">
        <v>250</v>
      </c>
      <c r="I28" s="8" t="s">
        <v>235</v>
      </c>
      <c r="J28" s="10">
        <v>40</v>
      </c>
      <c r="K28" s="11"/>
      <c r="L28" s="10">
        <f t="shared" si="0"/>
        <v>0</v>
      </c>
    </row>
    <row r="29" s="1" customFormat="1" ht="14.1" customHeight="1" spans="1:12">
      <c r="A29" s="9"/>
      <c r="B29" s="45"/>
      <c r="C29" s="48"/>
      <c r="D29" s="50"/>
      <c r="E29" s="50"/>
      <c r="F29" s="50"/>
      <c r="G29" s="13" t="s">
        <v>77</v>
      </c>
      <c r="H29" s="7" t="s">
        <v>251</v>
      </c>
      <c r="I29" s="8" t="s">
        <v>225</v>
      </c>
      <c r="J29" s="44">
        <v>20</v>
      </c>
      <c r="K29" s="46"/>
      <c r="L29" s="10">
        <f t="shared" si="0"/>
        <v>0</v>
      </c>
    </row>
    <row r="30" s="1" customFormat="1" ht="14.1" customHeight="1" spans="1:12">
      <c r="A30" s="9"/>
      <c r="B30" s="45"/>
      <c r="C30" s="48"/>
      <c r="D30" s="50"/>
      <c r="E30" s="50"/>
      <c r="F30" s="50"/>
      <c r="G30" s="52" t="s">
        <v>252</v>
      </c>
      <c r="H30" s="7" t="s">
        <v>253</v>
      </c>
      <c r="I30" s="8" t="s">
        <v>120</v>
      </c>
      <c r="J30" s="9">
        <v>10</v>
      </c>
      <c r="K30" s="11"/>
      <c r="L30" s="10">
        <f t="shared" si="0"/>
        <v>0</v>
      </c>
    </row>
    <row r="31" s="1" customFormat="1" ht="14.1" customHeight="1" spans="1:12">
      <c r="A31" s="9"/>
      <c r="B31" s="45"/>
      <c r="C31" s="48"/>
      <c r="D31" s="50"/>
      <c r="E31" s="50"/>
      <c r="F31" s="50"/>
      <c r="G31" s="52" t="s">
        <v>254</v>
      </c>
      <c r="H31" s="7" t="s">
        <v>255</v>
      </c>
      <c r="I31" s="8" t="s">
        <v>120</v>
      </c>
      <c r="J31" s="9">
        <v>5</v>
      </c>
      <c r="K31" s="11"/>
      <c r="L31" s="10">
        <f t="shared" si="0"/>
        <v>0</v>
      </c>
    </row>
    <row r="32" s="1" customFormat="1" ht="14.1" customHeight="1" spans="1:12">
      <c r="A32" s="9"/>
      <c r="B32" s="45"/>
      <c r="C32" s="48"/>
      <c r="D32" s="50"/>
      <c r="E32" s="50"/>
      <c r="F32" s="50"/>
      <c r="G32" s="52" t="s">
        <v>256</v>
      </c>
      <c r="H32" s="45" t="s">
        <v>257</v>
      </c>
      <c r="I32" s="48" t="s">
        <v>235</v>
      </c>
      <c r="J32" s="44">
        <v>20</v>
      </c>
      <c r="K32" s="46"/>
      <c r="L32" s="10">
        <f t="shared" si="0"/>
        <v>0</v>
      </c>
    </row>
    <row r="33" s="1" customFormat="1" ht="14.1" customHeight="1" spans="1:12">
      <c r="A33" s="9"/>
      <c r="B33" s="45"/>
      <c r="C33" s="48"/>
      <c r="D33" s="50"/>
      <c r="E33" s="50"/>
      <c r="F33" s="50"/>
      <c r="G33" s="52" t="s">
        <v>258</v>
      </c>
      <c r="H33" s="45" t="s">
        <v>257</v>
      </c>
      <c r="I33" s="48" t="s">
        <v>235</v>
      </c>
      <c r="J33" s="44">
        <v>20</v>
      </c>
      <c r="K33" s="46"/>
      <c r="L33" s="10">
        <f t="shared" si="0"/>
        <v>0</v>
      </c>
    </row>
    <row r="34" s="1" customFormat="1" ht="14.1" customHeight="1" spans="1:12">
      <c r="A34" s="9"/>
      <c r="B34" s="45"/>
      <c r="C34" s="48"/>
      <c r="D34" s="50"/>
      <c r="E34" s="50"/>
      <c r="F34" s="50"/>
      <c r="G34" s="52" t="s">
        <v>259</v>
      </c>
      <c r="H34" s="53" t="s">
        <v>260</v>
      </c>
      <c r="I34" s="54" t="s">
        <v>225</v>
      </c>
      <c r="J34" s="55">
        <v>10</v>
      </c>
      <c r="K34" s="56"/>
      <c r="L34" s="10">
        <f t="shared" si="0"/>
        <v>0</v>
      </c>
    </row>
    <row r="35" s="1" customFormat="1" ht="14.1" customHeight="1" spans="1:12">
      <c r="A35" s="9"/>
      <c r="B35" s="45"/>
      <c r="C35" s="48"/>
      <c r="D35" s="50"/>
      <c r="E35" s="50"/>
      <c r="F35" s="50"/>
      <c r="G35" s="52" t="s">
        <v>259</v>
      </c>
      <c r="H35" s="45" t="s">
        <v>261</v>
      </c>
      <c r="I35" s="44" t="s">
        <v>94</v>
      </c>
      <c r="J35" s="44">
        <v>1</v>
      </c>
      <c r="K35" s="46"/>
      <c r="L35" s="10">
        <f t="shared" si="0"/>
        <v>0</v>
      </c>
    </row>
    <row r="36" s="1" customFormat="1" ht="14.1" customHeight="1" spans="1:12">
      <c r="A36" s="9"/>
      <c r="B36" s="45"/>
      <c r="C36" s="48"/>
      <c r="D36" s="50"/>
      <c r="E36" s="50"/>
      <c r="F36" s="50"/>
      <c r="G36" s="52" t="s">
        <v>262</v>
      </c>
      <c r="H36" s="57" t="s">
        <v>263</v>
      </c>
      <c r="I36" s="58" t="s">
        <v>225</v>
      </c>
      <c r="J36" s="59">
        <v>20</v>
      </c>
      <c r="K36" s="60"/>
      <c r="L36" s="10">
        <f t="shared" si="0"/>
        <v>0</v>
      </c>
    </row>
    <row r="37" s="1" customFormat="1" ht="14.1" customHeight="1" spans="1:12">
      <c r="A37" s="5"/>
      <c r="B37" s="61"/>
      <c r="C37" s="62"/>
      <c r="D37" s="63"/>
      <c r="E37" s="63"/>
      <c r="F37" s="63"/>
      <c r="G37" s="64"/>
      <c r="H37" s="65"/>
      <c r="I37" s="66"/>
      <c r="J37" s="66"/>
      <c r="K37" s="66"/>
      <c r="L37" s="66"/>
    </row>
    <row r="38" s="1" customFormat="1" ht="14.1" customHeight="1" spans="1:12">
      <c r="A38" s="5"/>
      <c r="B38" s="61"/>
      <c r="C38" s="62"/>
      <c r="D38" s="63"/>
      <c r="E38" s="63"/>
      <c r="F38" s="63"/>
      <c r="G38" s="64"/>
      <c r="H38" s="65"/>
      <c r="I38" s="66"/>
      <c r="J38" s="66"/>
      <c r="K38" s="66"/>
      <c r="L38" s="66"/>
    </row>
    <row r="39" s="1" customFormat="1" ht="14.1" customHeight="1" spans="1:12">
      <c r="A39" s="5"/>
      <c r="B39" s="61"/>
      <c r="C39" s="62"/>
      <c r="D39" s="63"/>
      <c r="E39" s="63"/>
      <c r="F39" s="63"/>
      <c r="G39" s="64"/>
      <c r="H39" s="65"/>
      <c r="I39" s="66"/>
      <c r="J39" s="66"/>
      <c r="K39" s="66"/>
      <c r="L39" s="66"/>
    </row>
    <row r="40" s="1" customFormat="1" ht="14.1" customHeight="1" spans="1:12">
      <c r="A40" s="5"/>
      <c r="B40" s="61"/>
      <c r="C40" s="62"/>
      <c r="D40" s="63"/>
      <c r="E40" s="63"/>
      <c r="F40" s="63"/>
      <c r="G40" s="64"/>
      <c r="H40" s="65"/>
      <c r="I40" s="66"/>
      <c r="J40" s="66"/>
      <c r="K40" s="66"/>
      <c r="L40" s="66"/>
    </row>
    <row r="41" s="1" customFormat="1" ht="14.1" customHeight="1" spans="1:12">
      <c r="A41" s="5"/>
      <c r="B41" s="61"/>
      <c r="C41" s="62"/>
      <c r="D41" s="63"/>
      <c r="E41" s="63"/>
      <c r="F41" s="63"/>
      <c r="G41" s="64"/>
      <c r="H41" s="65"/>
      <c r="I41" s="66"/>
      <c r="J41" s="67"/>
      <c r="K41" s="67"/>
      <c r="L41" s="66"/>
    </row>
    <row r="42" s="1" customFormat="1" ht="14.1" customHeight="1" spans="1:12">
      <c r="A42" s="5"/>
      <c r="B42" s="61"/>
      <c r="C42" s="62"/>
      <c r="D42" s="63"/>
      <c r="E42" s="63"/>
      <c r="F42" s="63"/>
      <c r="G42" s="64"/>
      <c r="H42" s="65"/>
      <c r="I42" s="66"/>
      <c r="J42" s="67"/>
      <c r="K42" s="67"/>
      <c r="L42" s="66"/>
    </row>
    <row r="43" s="1" customFormat="1" ht="14.1" customHeight="1" spans="1:12">
      <c r="A43" s="5"/>
      <c r="B43" s="61"/>
      <c r="C43" s="62"/>
      <c r="D43" s="63"/>
      <c r="E43" s="63"/>
      <c r="F43" s="63"/>
      <c r="G43" s="64"/>
      <c r="H43" s="65"/>
      <c r="I43" s="66"/>
      <c r="J43" s="67"/>
      <c r="K43" s="67"/>
      <c r="L43" s="66"/>
    </row>
    <row r="44" s="1" customFormat="1" ht="14.1" customHeight="1" spans="1:12">
      <c r="A44" s="5"/>
      <c r="B44" s="61"/>
      <c r="C44" s="62"/>
      <c r="D44" s="63"/>
      <c r="E44" s="63"/>
      <c r="F44" s="63"/>
      <c r="G44" s="64"/>
      <c r="H44" s="65"/>
      <c r="I44" s="66"/>
      <c r="J44" s="67"/>
      <c r="K44" s="67"/>
      <c r="L44" s="66"/>
    </row>
    <row r="45" s="1" customFormat="1" ht="14.1" customHeight="1" spans="1:12">
      <c r="A45" s="5"/>
      <c r="B45" s="61"/>
      <c r="C45" s="62"/>
      <c r="D45" s="63"/>
      <c r="E45" s="63"/>
      <c r="F45" s="63"/>
      <c r="G45" s="64"/>
      <c r="H45" s="68"/>
      <c r="I45" s="69"/>
      <c r="J45" s="70"/>
      <c r="K45" s="70"/>
      <c r="L45" s="66"/>
    </row>
    <row r="46" s="1" customFormat="1" ht="14.1" customHeight="1" spans="1:12">
      <c r="A46" s="5"/>
      <c r="B46" s="61"/>
      <c r="C46" s="62"/>
      <c r="D46" s="63"/>
      <c r="E46" s="63"/>
      <c r="F46" s="63"/>
      <c r="G46" s="71"/>
      <c r="H46" s="68"/>
      <c r="I46" s="69"/>
      <c r="J46" s="70"/>
      <c r="K46" s="70"/>
      <c r="L46" s="66"/>
    </row>
    <row r="47" s="1" customFormat="1" ht="14.1" customHeight="1" spans="1:12">
      <c r="A47" s="5"/>
      <c r="B47" s="61"/>
      <c r="C47" s="62"/>
      <c r="D47" s="63"/>
      <c r="E47" s="63"/>
      <c r="F47" s="63"/>
      <c r="G47" s="72"/>
      <c r="H47" s="73"/>
      <c r="I47" s="5"/>
      <c r="J47" s="5"/>
      <c r="K47" s="74"/>
      <c r="L47" s="75"/>
    </row>
    <row r="48" s="1" customFormat="1" ht="14.1" customHeight="1" spans="1:12">
      <c r="A48" s="5"/>
      <c r="B48" s="61"/>
      <c r="C48" s="62"/>
      <c r="D48" s="63"/>
      <c r="E48" s="63"/>
      <c r="F48" s="63"/>
      <c r="G48" s="72"/>
      <c r="H48" s="76"/>
      <c r="I48" s="77"/>
      <c r="J48" s="66"/>
      <c r="K48" s="66"/>
      <c r="L48" s="75"/>
    </row>
    <row r="49" s="1" customFormat="1" ht="14.1" customHeight="1" spans="1:12">
      <c r="A49" s="5"/>
      <c r="B49" s="61"/>
      <c r="C49" s="62"/>
      <c r="D49" s="63"/>
      <c r="E49" s="63"/>
      <c r="F49" s="63"/>
      <c r="G49" s="72"/>
      <c r="H49" s="78"/>
      <c r="I49" s="79"/>
      <c r="J49" s="79"/>
      <c r="K49" s="79"/>
      <c r="L49" s="75"/>
    </row>
    <row r="50" s="1" customFormat="1" ht="14.1" customHeight="1" spans="1:12">
      <c r="A50" s="5"/>
      <c r="B50" s="61"/>
      <c r="C50" s="62"/>
      <c r="D50" s="63"/>
      <c r="E50" s="63"/>
      <c r="F50" s="63"/>
      <c r="G50" s="72"/>
      <c r="H50" s="78"/>
      <c r="I50" s="79"/>
      <c r="J50" s="79"/>
      <c r="K50" s="79"/>
      <c r="L50" s="75"/>
    </row>
    <row r="51" s="1" customFormat="1" ht="14.1" customHeight="1" spans="1:12">
      <c r="A51" s="5"/>
      <c r="B51" s="61"/>
      <c r="C51" s="62"/>
      <c r="D51" s="63"/>
      <c r="E51" s="63"/>
      <c r="F51" s="63"/>
      <c r="G51" s="72"/>
      <c r="H51" s="76"/>
      <c r="I51" s="77"/>
      <c r="J51" s="77"/>
      <c r="K51" s="77"/>
      <c r="L51" s="66"/>
    </row>
    <row r="52" s="1" customFormat="1" ht="14.1" customHeight="1" spans="1:12">
      <c r="A52" s="36" t="s">
        <v>264</v>
      </c>
      <c r="B52" s="36"/>
      <c r="C52" s="36"/>
      <c r="D52" s="36"/>
      <c r="E52" s="36"/>
      <c r="F52" s="37">
        <f>SUM(F6:F51)</f>
        <v>0</v>
      </c>
      <c r="G52" s="36" t="s">
        <v>265</v>
      </c>
      <c r="H52" s="36"/>
      <c r="I52" s="36"/>
      <c r="J52" s="36"/>
      <c r="K52" s="36"/>
      <c r="L52" s="37">
        <f>SUM(L6:L51)</f>
        <v>0</v>
      </c>
    </row>
    <row r="53" s="1" customFormat="1" ht="24.95" customHeight="1" spans="1:12">
      <c r="G53" s="80"/>
      <c r="H53" s="80"/>
      <c r="I53" s="80"/>
      <c r="J53" s="80"/>
      <c r="K53" s="80"/>
      <c r="L53" s="80"/>
    </row>
    <row r="54" s="1" customFormat="1" ht="24.95" customHeight="1" spans="1:12">
      <c r="B54" s="81"/>
      <c r="C54" s="40"/>
      <c r="D54" s="40"/>
      <c r="E54" s="43"/>
      <c r="F54" s="41"/>
      <c r="G54" s="82"/>
      <c r="H54" s="82"/>
      <c r="I54" s="40"/>
      <c r="J54" s="38"/>
      <c r="K54" s="40"/>
      <c r="L54" s="40"/>
    </row>
    <row r="55" s="1" customFormat="1" ht="24.95" customHeight="1" spans="1:12">
      <c r="A55" s="2"/>
      <c r="B55" s="38"/>
      <c r="C55" s="40"/>
      <c r="D55" s="40"/>
      <c r="E55" s="43"/>
      <c r="F55" s="41"/>
      <c r="G55" s="82"/>
      <c r="H55" s="82"/>
      <c r="I55" s="40"/>
      <c r="J55" s="38"/>
      <c r="K55" s="40"/>
      <c r="L55" s="40"/>
    </row>
    <row r="56" s="1" customFormat="1" ht="24.95" customHeight="1" spans="1:12">
      <c r="A56" s="2"/>
      <c r="B56" s="38"/>
      <c r="C56" s="42"/>
      <c r="D56" s="40"/>
      <c r="E56" s="43"/>
      <c r="F56" s="41"/>
      <c r="G56" s="82"/>
      <c r="H56" s="82"/>
      <c r="I56" s="40"/>
      <c r="J56" s="38"/>
      <c r="K56" s="42"/>
      <c r="L56" s="40"/>
    </row>
    <row r="57" ht="20.1" customHeight="1" spans="1:12">
      <c r="B57" s="38"/>
      <c r="C57" s="42"/>
      <c r="D57" s="40"/>
      <c r="E57" s="43"/>
      <c r="F57" s="41"/>
      <c r="G57" s="83"/>
      <c r="H57" s="83"/>
      <c r="I57" s="40"/>
      <c r="J57" s="38"/>
      <c r="K57" s="42"/>
      <c r="L57" s="40"/>
    </row>
    <row r="58" ht="18" customHeight="1" spans="1:12">
      <c r="B58" s="38"/>
      <c r="C58" s="42"/>
      <c r="D58" s="40"/>
      <c r="E58" s="43"/>
      <c r="F58" s="41"/>
      <c r="G58" s="83"/>
      <c r="H58" s="83"/>
      <c r="I58" s="40"/>
      <c r="J58" s="38"/>
      <c r="K58" s="42"/>
      <c r="L58" s="41"/>
    </row>
    <row r="59" ht="15" customHeight="1" spans="1:12">
      <c r="B59" s="38"/>
      <c r="C59" s="42"/>
      <c r="D59" s="40"/>
      <c r="E59" s="43"/>
      <c r="F59" s="41"/>
      <c r="I59" s="40"/>
      <c r="J59" s="38"/>
      <c r="K59" s="42"/>
      <c r="L59" s="41"/>
    </row>
    <row r="60" spans="1:12">
      <c r="B60" s="38"/>
      <c r="C60" s="42"/>
      <c r="D60" s="41"/>
      <c r="E60" s="43"/>
      <c r="F60" s="41"/>
      <c r="I60" s="40"/>
      <c r="J60" s="38"/>
      <c r="K60" s="42"/>
      <c r="L60" s="41"/>
    </row>
    <row r="61" spans="1:12">
      <c r="B61" s="38"/>
      <c r="C61" s="42"/>
      <c r="D61" s="41"/>
      <c r="E61" s="43"/>
      <c r="F61" s="41"/>
      <c r="I61" s="40"/>
      <c r="J61" s="38"/>
      <c r="K61" s="42"/>
      <c r="L61" s="41"/>
    </row>
    <row r="62" spans="1:12">
      <c r="B62" s="38"/>
      <c r="C62" s="42"/>
      <c r="D62" s="41"/>
      <c r="E62" s="43"/>
      <c r="F62" s="41"/>
      <c r="I62" s="40"/>
      <c r="J62" s="38"/>
      <c r="K62" s="40"/>
      <c r="L62" s="41"/>
    </row>
    <row r="63" spans="1:12">
      <c r="B63" s="38"/>
      <c r="C63" s="42"/>
      <c r="D63" s="41"/>
      <c r="E63" s="43"/>
      <c r="F63" s="41"/>
      <c r="I63" s="40"/>
      <c r="J63" s="38"/>
      <c r="K63" s="40"/>
      <c r="L63" s="41"/>
    </row>
    <row r="64" spans="1:12">
      <c r="B64" s="38"/>
      <c r="C64" s="40"/>
      <c r="D64" s="41"/>
      <c r="E64" s="43"/>
      <c r="F64" s="41"/>
      <c r="I64" s="40"/>
      <c r="J64" s="38"/>
      <c r="K64" s="40"/>
      <c r="L64" s="40"/>
    </row>
    <row r="65" spans="2:6">
      <c r="B65" s="38"/>
      <c r="C65" s="40"/>
      <c r="D65" s="41"/>
      <c r="E65" s="43"/>
      <c r="F65" s="41"/>
    </row>
    <row r="66" spans="2:6">
      <c r="B66" s="38"/>
      <c r="C66" s="40"/>
      <c r="D66" s="40"/>
      <c r="E66" s="43"/>
      <c r="F66" s="41"/>
    </row>
  </sheetData>
  <sheetProtection algorithmName="SHA-512" hashValue="+d4P0FdumAVcwvxAOVAOLzpz25y6J5NfRTBxgwrTpvDJR+RbYOuHFrWBdaN6nKS035K0mtS1VM/lRUtLNyfgeQ==" saltValue="GRxyg15LhvVVxWsVO9bC0g==" spinCount="100000" sheet="1" objects="1"/>
  <protectedRanges>
    <protectedRange sqref="E6:E10 K7:K36" name="区域1"/>
  </protectedRanges>
  <mergeCells count="10">
    <mergeCell ref="A1:F1"/>
    <mergeCell ref="G1:L1"/>
    <mergeCell ref="A2:F2"/>
    <mergeCell ref="G2:L2"/>
    <mergeCell ref="A3:F3"/>
    <mergeCell ref="G3:L3"/>
    <mergeCell ref="A4:F4"/>
    <mergeCell ref="G4:L4"/>
    <mergeCell ref="A52:E52"/>
    <mergeCell ref="G52:K52"/>
  </mergeCells>
  <conditionalFormatting sqref="H35">
    <cfRule type="cellIs" dxfId="0" priority="5" stopIfTrue="1" operator="equal">
      <formula>0</formula>
    </cfRule>
  </conditionalFormatting>
  <conditionalFormatting sqref="F6:F10">
    <cfRule type="cellIs" dxfId="0" priority="2" stopIfTrue="1" operator="equal">
      <formula>0</formula>
    </cfRule>
  </conditionalFormatting>
  <conditionalFormatting sqref="F54:F66">
    <cfRule type="cellIs" dxfId="0" priority="21" stopIfTrue="1" operator="equal">
      <formula>0</formula>
    </cfRule>
  </conditionalFormatting>
  <conditionalFormatting sqref="H25:H26">
    <cfRule type="cellIs" dxfId="0" priority="9" stopIfTrue="1" operator="equal">
      <formula>0</formula>
    </cfRule>
  </conditionalFormatting>
  <conditionalFormatting sqref="L7:L36">
    <cfRule type="cellIs" dxfId="0" priority="1" stopIfTrue="1" operator="equal">
      <formula>0</formula>
    </cfRule>
  </conditionalFormatting>
  <conditionalFormatting sqref="H32:I34">
    <cfRule type="cellIs" dxfId="0" priority="6" stopIfTrue="1" operator="equal">
      <formula>0</formula>
    </cfRule>
  </conditionalFormatting>
  <pageMargins left="0.94488188976378" right="0.748031496062992" top="0.78740157480315" bottom="0.590551181102362" header="0.511811023622047" footer="0.511811023622047"/>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L31"/>
  <sheetViews>
    <sheetView topLeftCell="A7" workbookViewId="0">
      <selection activeCell="F28" sqref="F28"/>
    </sheetView>
  </sheetViews>
  <sheetFormatPr defaultColWidth="9" defaultRowHeight="15.5"/>
  <cols>
    <col min="1" max="1" width="7.12727272727273" style="2" customWidth="1"/>
    <col min="2" max="2" width="29.1272727272727" style="2" customWidth="1"/>
    <col min="3" max="6" width="11.3727272727273" style="2" customWidth="1"/>
    <col min="7" max="7" width="7.62727272727273" style="2" customWidth="1"/>
    <col min="8" max="8" width="34.8727272727273" style="2" customWidth="1"/>
    <col min="9" max="12" width="10.1272727272727" style="2" customWidth="1"/>
    <col min="13" max="16384" width="9" style="2"/>
  </cols>
  <sheetData>
    <row r="1" s="1" customFormat="1" ht="24.95" customHeight="1" spans="1:12">
      <c r="A1" s="3" t="s">
        <v>50</v>
      </c>
      <c r="B1" s="3"/>
      <c r="C1" s="3"/>
      <c r="D1" s="3"/>
      <c r="E1" s="3"/>
      <c r="F1" s="3"/>
      <c r="G1" s="3" t="s">
        <v>50</v>
      </c>
      <c r="H1" s="3"/>
      <c r="I1" s="3"/>
      <c r="J1" s="3"/>
      <c r="K1" s="3"/>
      <c r="L1" s="3"/>
    </row>
    <row r="2" s="1" customFormat="1" ht="24.95" customHeight="1" spans="1:12">
      <c r="A2" s="4" t="str">
        <f>'100章汇总'!A2</f>
        <v>项目名称：2026年S341宜溧线等干线公路日常养护项目</v>
      </c>
      <c r="B2" s="4"/>
      <c r="C2" s="4"/>
      <c r="D2" s="4"/>
      <c r="E2" s="4"/>
      <c r="F2" s="4"/>
      <c r="G2" s="4" t="str">
        <f>A2</f>
        <v>项目名称：2026年S341宜溧线等干线公路日常养护项目</v>
      </c>
      <c r="H2" s="4"/>
      <c r="I2" s="4"/>
      <c r="J2" s="4"/>
      <c r="K2" s="4"/>
      <c r="L2" s="4"/>
    </row>
    <row r="3" s="1" customFormat="1" ht="24.95" customHeight="1" spans="1:12">
      <c r="A3" s="5" t="s">
        <v>266</v>
      </c>
      <c r="B3" s="5"/>
      <c r="C3" s="5"/>
      <c r="D3" s="5"/>
      <c r="E3" s="5"/>
      <c r="F3" s="5"/>
      <c r="G3" s="5" t="s">
        <v>266</v>
      </c>
      <c r="H3" s="5"/>
      <c r="I3" s="5"/>
      <c r="J3" s="5"/>
      <c r="K3" s="5"/>
      <c r="L3" s="5"/>
    </row>
    <row r="4" s="1" customFormat="1" ht="24.95" customHeight="1" spans="1:12">
      <c r="A4" s="5" t="s">
        <v>84</v>
      </c>
      <c r="B4" s="5"/>
      <c r="C4" s="5"/>
      <c r="D4" s="5"/>
      <c r="E4" s="5"/>
      <c r="F4" s="5"/>
      <c r="G4" s="5" t="s">
        <v>85</v>
      </c>
      <c r="H4" s="5"/>
      <c r="I4" s="5"/>
      <c r="J4" s="5"/>
      <c r="K4" s="5"/>
      <c r="L4" s="5"/>
    </row>
    <row r="5" s="1" customFormat="1" ht="24.95" customHeight="1" spans="1:12">
      <c r="A5" s="6" t="s">
        <v>55</v>
      </c>
      <c r="B5" s="6" t="s">
        <v>56</v>
      </c>
      <c r="C5" s="6" t="s">
        <v>57</v>
      </c>
      <c r="D5" s="6" t="s">
        <v>58</v>
      </c>
      <c r="E5" s="6" t="s">
        <v>59</v>
      </c>
      <c r="F5" s="6" t="s">
        <v>60</v>
      </c>
      <c r="G5" s="6" t="s">
        <v>55</v>
      </c>
      <c r="H5" s="6" t="s">
        <v>56</v>
      </c>
      <c r="I5" s="6" t="s">
        <v>57</v>
      </c>
      <c r="J5" s="6" t="s">
        <v>58</v>
      </c>
      <c r="K5" s="6" t="s">
        <v>59</v>
      </c>
      <c r="L5" s="6" t="s">
        <v>60</v>
      </c>
    </row>
    <row r="6" s="1" customFormat="1" ht="24.95" customHeight="1" spans="1:12">
      <c r="A6" s="5">
        <v>601</v>
      </c>
      <c r="B6" s="7" t="s">
        <v>267</v>
      </c>
      <c r="C6" s="8"/>
      <c r="D6" s="9"/>
      <c r="E6" s="9"/>
      <c r="F6" s="10">
        <f>D6*E6</f>
        <v>0</v>
      </c>
      <c r="G6" s="9">
        <v>622</v>
      </c>
      <c r="H6" s="7" t="s">
        <v>268</v>
      </c>
      <c r="I6" s="9" t="s">
        <v>94</v>
      </c>
      <c r="J6" s="9">
        <v>400</v>
      </c>
      <c r="K6" s="11"/>
      <c r="L6" s="10">
        <f>IF(J6="","",ROUND(J6*K6,0))</f>
        <v>0</v>
      </c>
    </row>
    <row r="7" s="1" customFormat="1" ht="24.95" customHeight="1" spans="1:12">
      <c r="A7" s="5" t="s">
        <v>269</v>
      </c>
      <c r="B7" s="7" t="s">
        <v>270</v>
      </c>
      <c r="C7" s="8" t="s">
        <v>271</v>
      </c>
      <c r="D7" s="10">
        <f>8766*7*0.6</f>
        <v>36817.2</v>
      </c>
      <c r="E7" s="11"/>
      <c r="F7" s="10">
        <f t="shared" ref="F7" si="0">IF(D7="","",ROUND(D7*E7,0))</f>
        <v>0</v>
      </c>
      <c r="G7" s="9">
        <v>623</v>
      </c>
      <c r="H7" s="7" t="s">
        <v>272</v>
      </c>
      <c r="I7" s="9" t="s">
        <v>94</v>
      </c>
      <c r="J7" s="9">
        <v>200</v>
      </c>
      <c r="K7" s="11"/>
      <c r="L7" s="10">
        <f t="shared" ref="L7:L26" si="1">IF(J7="","",ROUND(J7*K7,0))</f>
        <v>0</v>
      </c>
    </row>
    <row r="8" s="1" customFormat="1" ht="24.95" customHeight="1" spans="1:12">
      <c r="A8" s="5" t="s">
        <v>273</v>
      </c>
      <c r="B8" s="7" t="s">
        <v>274</v>
      </c>
      <c r="C8" s="8" t="s">
        <v>271</v>
      </c>
      <c r="D8" s="10">
        <v>70100</v>
      </c>
      <c r="E8" s="11"/>
      <c r="F8" s="10">
        <f t="shared" ref="F8:F22" si="2">IF(D8="","",ROUND(D8*E8,0))</f>
        <v>0</v>
      </c>
      <c r="G8" s="9">
        <v>624</v>
      </c>
      <c r="H8" s="7" t="s">
        <v>275</v>
      </c>
      <c r="I8" s="8"/>
      <c r="J8" s="9"/>
      <c r="K8" s="12"/>
      <c r="L8" s="10" t="str">
        <f t="shared" si="1"/>
        <v/>
      </c>
    </row>
    <row r="9" s="1" customFormat="1" ht="24.95" customHeight="1" spans="1:12">
      <c r="A9" s="5" t="s">
        <v>276</v>
      </c>
      <c r="B9" s="7" t="s">
        <v>277</v>
      </c>
      <c r="C9" s="8" t="s">
        <v>271</v>
      </c>
      <c r="D9" s="10">
        <v>93195</v>
      </c>
      <c r="E9" s="11"/>
      <c r="F9" s="10">
        <f t="shared" si="2"/>
        <v>0</v>
      </c>
      <c r="G9" s="13" t="s">
        <v>75</v>
      </c>
      <c r="H9" s="14" t="s">
        <v>278</v>
      </c>
      <c r="I9" s="15" t="s">
        <v>271</v>
      </c>
      <c r="J9" s="16">
        <v>150</v>
      </c>
      <c r="K9" s="17"/>
      <c r="L9" s="10">
        <f t="shared" si="1"/>
        <v>0</v>
      </c>
    </row>
    <row r="10" s="1" customFormat="1" ht="24.95" customHeight="1" spans="1:12">
      <c r="A10" s="5">
        <v>602</v>
      </c>
      <c r="B10" s="7" t="s">
        <v>279</v>
      </c>
      <c r="C10" s="8"/>
      <c r="D10" s="10"/>
      <c r="E10" s="12"/>
      <c r="F10" s="10" t="str">
        <f t="shared" si="2"/>
        <v/>
      </c>
      <c r="G10" s="13" t="s">
        <v>77</v>
      </c>
      <c r="H10" s="14" t="s">
        <v>280</v>
      </c>
      <c r="I10" s="15" t="s">
        <v>271</v>
      </c>
      <c r="J10" s="16">
        <v>40</v>
      </c>
      <c r="K10" s="17"/>
      <c r="L10" s="10">
        <f t="shared" si="1"/>
        <v>0</v>
      </c>
    </row>
    <row r="11" s="1" customFormat="1" ht="24.95" customHeight="1" spans="1:12">
      <c r="A11" s="18" t="s">
        <v>281</v>
      </c>
      <c r="B11" s="19" t="s">
        <v>282</v>
      </c>
      <c r="C11" s="8" t="s">
        <v>271</v>
      </c>
      <c r="D11" s="10">
        <v>75301</v>
      </c>
      <c r="E11" s="11"/>
      <c r="F11" s="10">
        <f t="shared" si="2"/>
        <v>0</v>
      </c>
      <c r="G11" s="9" t="s">
        <v>283</v>
      </c>
      <c r="H11" s="7" t="s">
        <v>284</v>
      </c>
      <c r="I11" s="8" t="s">
        <v>225</v>
      </c>
      <c r="J11" s="9">
        <v>80</v>
      </c>
      <c r="K11" s="11"/>
      <c r="L11" s="10">
        <f t="shared" si="1"/>
        <v>0</v>
      </c>
    </row>
    <row r="12" s="1" customFormat="1" ht="24.95" customHeight="1" spans="1:12">
      <c r="A12" s="18" t="s">
        <v>285</v>
      </c>
      <c r="B12" s="19" t="s">
        <v>286</v>
      </c>
      <c r="C12" s="9" t="s">
        <v>94</v>
      </c>
      <c r="D12" s="10">
        <v>72100</v>
      </c>
      <c r="E12" s="20"/>
      <c r="F12" s="10">
        <f t="shared" si="2"/>
        <v>0</v>
      </c>
      <c r="G12" s="9">
        <v>625</v>
      </c>
      <c r="H12" s="21" t="s">
        <v>287</v>
      </c>
      <c r="I12" s="22"/>
      <c r="J12" s="22"/>
      <c r="K12" s="22"/>
      <c r="L12" s="10" t="str">
        <f t="shared" si="1"/>
        <v/>
      </c>
    </row>
    <row r="13" s="1" customFormat="1" ht="24.95" customHeight="1" spans="1:12">
      <c r="A13" s="18" t="s">
        <v>288</v>
      </c>
      <c r="B13" s="19" t="s">
        <v>289</v>
      </c>
      <c r="C13" s="9" t="s">
        <v>94</v>
      </c>
      <c r="D13" s="10">
        <v>85245</v>
      </c>
      <c r="E13" s="20"/>
      <c r="F13" s="10">
        <f t="shared" si="2"/>
        <v>0</v>
      </c>
      <c r="G13" s="13" t="s">
        <v>75</v>
      </c>
      <c r="H13" s="7" t="s">
        <v>290</v>
      </c>
      <c r="I13" s="8" t="s">
        <v>271</v>
      </c>
      <c r="J13" s="9">
        <v>25000</v>
      </c>
      <c r="K13" s="11"/>
      <c r="L13" s="10">
        <f t="shared" si="1"/>
        <v>0</v>
      </c>
    </row>
    <row r="14" s="1" customFormat="1" ht="24.95" customHeight="1" spans="1:12">
      <c r="A14" s="18">
        <v>603</v>
      </c>
      <c r="B14" s="19" t="s">
        <v>291</v>
      </c>
      <c r="C14" s="8"/>
      <c r="D14" s="10"/>
      <c r="E14" s="23"/>
      <c r="F14" s="10" t="str">
        <f t="shared" si="2"/>
        <v/>
      </c>
      <c r="G14" s="13" t="s">
        <v>77</v>
      </c>
      <c r="H14" s="7" t="s">
        <v>292</v>
      </c>
      <c r="I14" s="8" t="s">
        <v>271</v>
      </c>
      <c r="J14" s="9">
        <v>18000</v>
      </c>
      <c r="K14" s="11"/>
      <c r="L14" s="10">
        <f t="shared" si="1"/>
        <v>0</v>
      </c>
    </row>
    <row r="15" s="1" customFormat="1" ht="24.95" customHeight="1" spans="1:12">
      <c r="A15" s="18" t="s">
        <v>293</v>
      </c>
      <c r="B15" s="7" t="s">
        <v>270</v>
      </c>
      <c r="C15" s="8" t="s">
        <v>271</v>
      </c>
      <c r="D15" s="10">
        <v>8766</v>
      </c>
      <c r="E15" s="20"/>
      <c r="F15" s="10">
        <f t="shared" si="2"/>
        <v>0</v>
      </c>
      <c r="G15" s="13" t="s">
        <v>79</v>
      </c>
      <c r="H15" s="7" t="s">
        <v>294</v>
      </c>
      <c r="I15" s="9" t="s">
        <v>94</v>
      </c>
      <c r="J15" s="9">
        <v>77000</v>
      </c>
      <c r="K15" s="11"/>
      <c r="L15" s="10">
        <f t="shared" si="1"/>
        <v>0</v>
      </c>
    </row>
    <row r="16" s="1" customFormat="1" ht="24.95" customHeight="1" spans="1:12">
      <c r="A16" s="18" t="s">
        <v>295</v>
      </c>
      <c r="B16" s="7" t="s">
        <v>274</v>
      </c>
      <c r="C16" s="8" t="s">
        <v>271</v>
      </c>
      <c r="D16" s="10">
        <v>19624</v>
      </c>
      <c r="E16" s="20"/>
      <c r="F16" s="10">
        <f t="shared" si="2"/>
        <v>0</v>
      </c>
      <c r="G16" s="9">
        <v>626</v>
      </c>
      <c r="H16" s="24" t="s">
        <v>296</v>
      </c>
      <c r="I16" s="22"/>
      <c r="J16" s="22"/>
      <c r="K16" s="22"/>
      <c r="L16" s="10" t="str">
        <f t="shared" si="1"/>
        <v/>
      </c>
    </row>
    <row r="17" s="1" customFormat="1" ht="24.95" customHeight="1" spans="1:12">
      <c r="A17" s="18" t="s">
        <v>297</v>
      </c>
      <c r="B17" s="7" t="s">
        <v>277</v>
      </c>
      <c r="C17" s="8" t="s">
        <v>271</v>
      </c>
      <c r="D17" s="10">
        <v>27621</v>
      </c>
      <c r="E17" s="20"/>
      <c r="F17" s="10">
        <f t="shared" si="2"/>
        <v>0</v>
      </c>
      <c r="G17" s="13" t="s">
        <v>75</v>
      </c>
      <c r="H17" s="14" t="s">
        <v>298</v>
      </c>
      <c r="I17" s="15" t="s">
        <v>271</v>
      </c>
      <c r="J17" s="16">
        <v>10</v>
      </c>
      <c r="K17" s="17"/>
      <c r="L17" s="10">
        <f t="shared" si="1"/>
        <v>0</v>
      </c>
    </row>
    <row r="18" s="1" customFormat="1" ht="24.95" customHeight="1" spans="1:12">
      <c r="A18" s="18">
        <v>605</v>
      </c>
      <c r="B18" s="19" t="s">
        <v>299</v>
      </c>
      <c r="C18" s="8"/>
      <c r="D18" s="10"/>
      <c r="E18" s="23"/>
      <c r="F18" s="10" t="str">
        <f t="shared" si="2"/>
        <v/>
      </c>
      <c r="G18" s="13" t="s">
        <v>77</v>
      </c>
      <c r="H18" s="14" t="s">
        <v>300</v>
      </c>
      <c r="I18" s="15" t="s">
        <v>271</v>
      </c>
      <c r="J18" s="16">
        <v>10</v>
      </c>
      <c r="K18" s="17"/>
      <c r="L18" s="10">
        <f t="shared" si="1"/>
        <v>0</v>
      </c>
    </row>
    <row r="19" s="1" customFormat="1" ht="24.95" customHeight="1" spans="1:12">
      <c r="A19" s="18" t="s">
        <v>301</v>
      </c>
      <c r="B19" s="19" t="s">
        <v>302</v>
      </c>
      <c r="C19" s="8" t="s">
        <v>271</v>
      </c>
      <c r="D19" s="10">
        <v>12074</v>
      </c>
      <c r="E19" s="20"/>
      <c r="F19" s="10">
        <f t="shared" si="2"/>
        <v>0</v>
      </c>
      <c r="G19" s="13" t="s">
        <v>79</v>
      </c>
      <c r="H19" s="14" t="s">
        <v>303</v>
      </c>
      <c r="I19" s="15" t="s">
        <v>271</v>
      </c>
      <c r="J19" s="16">
        <v>10</v>
      </c>
      <c r="K19" s="17"/>
      <c r="L19" s="10">
        <f t="shared" si="1"/>
        <v>0</v>
      </c>
    </row>
    <row r="20" s="1" customFormat="1" ht="24.95" customHeight="1" spans="1:12">
      <c r="A20" s="5" t="s">
        <v>304</v>
      </c>
      <c r="B20" s="7" t="s">
        <v>305</v>
      </c>
      <c r="C20" s="8" t="s">
        <v>271</v>
      </c>
      <c r="D20" s="25">
        <v>7424</v>
      </c>
      <c r="E20" s="20"/>
      <c r="F20" s="10">
        <f t="shared" si="2"/>
        <v>0</v>
      </c>
      <c r="G20" s="13" t="s">
        <v>118</v>
      </c>
      <c r="H20" s="14" t="s">
        <v>306</v>
      </c>
      <c r="I20" s="15" t="s">
        <v>271</v>
      </c>
      <c r="J20" s="16">
        <v>10</v>
      </c>
      <c r="K20" s="17"/>
      <c r="L20" s="10">
        <f t="shared" si="1"/>
        <v>0</v>
      </c>
    </row>
    <row r="21" s="1" customFormat="1" ht="24.95" customHeight="1" spans="1:12">
      <c r="A21" s="18" t="s">
        <v>307</v>
      </c>
      <c r="B21" s="19" t="s">
        <v>308</v>
      </c>
      <c r="C21" s="8" t="s">
        <v>271</v>
      </c>
      <c r="D21" s="25">
        <v>1200</v>
      </c>
      <c r="E21" s="26"/>
      <c r="F21" s="10">
        <f t="shared" si="2"/>
        <v>0</v>
      </c>
      <c r="G21" s="13" t="s">
        <v>121</v>
      </c>
      <c r="H21" s="14" t="s">
        <v>309</v>
      </c>
      <c r="I21" s="15" t="s">
        <v>271</v>
      </c>
      <c r="J21" s="16">
        <v>10</v>
      </c>
      <c r="K21" s="17"/>
      <c r="L21" s="10">
        <f t="shared" si="1"/>
        <v>0</v>
      </c>
    </row>
    <row r="22" s="1" customFormat="1" ht="24.95" customHeight="1" spans="1:12">
      <c r="A22" s="18">
        <v>606</v>
      </c>
      <c r="B22" s="27" t="s">
        <v>310</v>
      </c>
      <c r="C22" s="15" t="s">
        <v>311</v>
      </c>
      <c r="D22" s="9">
        <v>500</v>
      </c>
      <c r="E22" s="17"/>
      <c r="F22" s="10">
        <f t="shared" si="2"/>
        <v>0</v>
      </c>
      <c r="G22" s="13" t="s">
        <v>211</v>
      </c>
      <c r="H22" s="14" t="s">
        <v>312</v>
      </c>
      <c r="I22" s="15" t="s">
        <v>271</v>
      </c>
      <c r="J22" s="16">
        <v>10</v>
      </c>
      <c r="K22" s="17"/>
      <c r="L22" s="10">
        <f t="shared" si="1"/>
        <v>0</v>
      </c>
    </row>
    <row r="23" s="1" customFormat="1" ht="24.95" customHeight="1" spans="1:12">
      <c r="A23" s="18"/>
      <c r="B23" s="27"/>
      <c r="C23" s="15"/>
      <c r="D23" s="9"/>
      <c r="E23" s="16"/>
      <c r="F23" s="16"/>
      <c r="G23" s="13" t="s">
        <v>175</v>
      </c>
      <c r="H23" s="14" t="s">
        <v>313</v>
      </c>
      <c r="I23" s="15" t="s">
        <v>271</v>
      </c>
      <c r="J23" s="16">
        <v>10</v>
      </c>
      <c r="K23" s="17"/>
      <c r="L23" s="10">
        <f t="shared" si="1"/>
        <v>0</v>
      </c>
    </row>
    <row r="24" s="1" customFormat="1" ht="24.95" customHeight="1" spans="1:12">
      <c r="A24" s="5"/>
      <c r="B24" s="7"/>
      <c r="C24" s="15"/>
      <c r="D24" s="9"/>
      <c r="E24" s="16"/>
      <c r="F24" s="16"/>
      <c r="G24" s="13" t="s">
        <v>177</v>
      </c>
      <c r="H24" s="14" t="s">
        <v>314</v>
      </c>
      <c r="I24" s="16" t="s">
        <v>94</v>
      </c>
      <c r="J24" s="16">
        <v>10</v>
      </c>
      <c r="K24" s="17"/>
      <c r="L24" s="10">
        <f t="shared" si="1"/>
        <v>0</v>
      </c>
    </row>
    <row r="25" s="1" customFormat="1" ht="24.95" customHeight="1" spans="1:12">
      <c r="A25" s="28"/>
      <c r="B25" s="22"/>
      <c r="C25" s="15"/>
      <c r="D25" s="9"/>
      <c r="E25" s="16"/>
      <c r="F25" s="16"/>
      <c r="G25" s="13" t="s">
        <v>179</v>
      </c>
      <c r="H25" s="14" t="s">
        <v>315</v>
      </c>
      <c r="I25" s="16" t="s">
        <v>94</v>
      </c>
      <c r="J25" s="16">
        <v>10</v>
      </c>
      <c r="K25" s="17"/>
      <c r="L25" s="10">
        <f t="shared" si="1"/>
        <v>0</v>
      </c>
    </row>
    <row r="26" s="1" customFormat="1" ht="24.95" customHeight="1" spans="1:12">
      <c r="A26" s="18"/>
      <c r="B26" s="19"/>
      <c r="C26" s="15"/>
      <c r="D26" s="9"/>
      <c r="E26" s="16"/>
      <c r="F26" s="16"/>
      <c r="G26" s="13" t="s">
        <v>181</v>
      </c>
      <c r="H26" s="14" t="s">
        <v>316</v>
      </c>
      <c r="I26" s="16" t="s">
        <v>94</v>
      </c>
      <c r="J26" s="16">
        <v>10</v>
      </c>
      <c r="K26" s="17"/>
      <c r="L26" s="10">
        <f t="shared" si="1"/>
        <v>0</v>
      </c>
    </row>
    <row r="27" s="1" customFormat="1" ht="24.95" customHeight="1" spans="1:12">
      <c r="A27" s="18"/>
      <c r="B27" s="29"/>
      <c r="C27" s="30"/>
      <c r="D27" s="31"/>
      <c r="E27" s="32"/>
      <c r="F27" s="32"/>
      <c r="G27" s="33"/>
      <c r="H27" s="34"/>
      <c r="I27" s="32"/>
      <c r="J27" s="32"/>
      <c r="K27" s="32"/>
      <c r="L27" s="32"/>
    </row>
    <row r="28" ht="24.95" customHeight="1" spans="1:12">
      <c r="A28" s="35" t="s">
        <v>317</v>
      </c>
      <c r="B28" s="36"/>
      <c r="C28" s="36"/>
      <c r="D28" s="36"/>
      <c r="E28" s="36"/>
      <c r="F28" s="37">
        <f>SUM(F7:F27)</f>
        <v>0</v>
      </c>
      <c r="G28" s="35" t="s">
        <v>318</v>
      </c>
      <c r="H28" s="36"/>
      <c r="I28" s="36"/>
      <c r="J28" s="36"/>
      <c r="K28" s="36"/>
      <c r="L28" s="37">
        <f>SUM(L6:L27)</f>
        <v>0</v>
      </c>
    </row>
    <row r="30" spans="1:12">
      <c r="B30" s="38"/>
      <c r="C30" s="39"/>
      <c r="D30" s="40"/>
      <c r="E30" s="40"/>
      <c r="F30" s="41"/>
    </row>
    <row r="31" spans="1:12">
      <c r="B31" s="38"/>
      <c r="C31" s="42"/>
      <c r="D31" s="41"/>
      <c r="E31" s="43"/>
      <c r="F31" s="41"/>
    </row>
  </sheetData>
  <sheetProtection algorithmName="SHA-512" hashValue="SXlVEJ+7MMHJKqVSBDwdp+dlNWnJHowLc8iuAE/V4ivndel6vPCGSGtGjS9I6QWU23YR9dt+jhRBBSzl9oflzg==" saltValue="3w8fVYoP8KeRBGxaKCMaCA==" spinCount="100000" sheet="1" objects="1"/>
  <protectedRanges>
    <protectedRange sqref="E7:E22 K6:K26" name="区域1"/>
  </protectedRanges>
  <mergeCells count="10">
    <mergeCell ref="A1:F1"/>
    <mergeCell ref="G1:L1"/>
    <mergeCell ref="A2:F2"/>
    <mergeCell ref="G2:L2"/>
    <mergeCell ref="A3:F3"/>
    <mergeCell ref="G3:L3"/>
    <mergeCell ref="A4:F4"/>
    <mergeCell ref="G4:L4"/>
    <mergeCell ref="A28:E28"/>
    <mergeCell ref="G28:K28"/>
  </mergeCells>
  <conditionalFormatting sqref="D31">
    <cfRule type="cellIs" dxfId="0" priority="26" stopIfTrue="1" operator="equal">
      <formula>0</formula>
    </cfRule>
  </conditionalFormatting>
  <conditionalFormatting sqref="D7:D27">
    <cfRule type="cellIs" dxfId="0" priority="6" stopIfTrue="1" operator="equal">
      <formula>0</formula>
    </cfRule>
  </conditionalFormatting>
  <conditionalFormatting sqref="F30:F31">
    <cfRule type="cellIs" dxfId="0" priority="24" stopIfTrue="1" operator="equal">
      <formula>0</formula>
    </cfRule>
  </conditionalFormatting>
  <conditionalFormatting sqref="L6:L26">
    <cfRule type="cellIs" dxfId="0" priority="4" stopIfTrue="1" operator="equal">
      <formula>0</formula>
    </cfRule>
  </conditionalFormatting>
  <conditionalFormatting sqref="F6:F27 K14">
    <cfRule type="cellIs" dxfId="0" priority="37" stopIfTrue="1" operator="equal">
      <formula>0</formula>
    </cfRule>
  </conditionalFormatting>
  <pageMargins left="0.94488188976378" right="0.748031496062992" top="0.984251968503937" bottom="0.984251968503937" header="0.511811023622047" footer="0.511811023622047"/>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4" master="" otherUserPermission="visible">
    <arrUserId title="区域1" rangeCreator="" othersAccessPermission="edit"/>
  </rangeList>
  <rangeList sheetStid="35" master="" otherUserPermission="visible"/>
  <rangeList sheetStid="33" master="" otherUserPermission="visible"/>
  <rangeList sheetStid="7" master="" otherUserPermission="visible">
    <arrUserId title="区域1" rangeCreator="" othersAccessPermission="edit"/>
  </rangeList>
  <rangeList sheetStid="12" master="" otherUserPermission="visible">
    <arrUserId title="区域1" rangeCreator="" othersAccessPermission="edit"/>
  </rangeList>
  <rangeList sheetStid="17" master="" otherUserPermission="visible">
    <arrUserId title="区域1" rangeCreator="" othersAccessPermission="edit"/>
  </rangeList>
  <rangeList sheetStid="22" master="" otherUserPermission="visible">
    <arrUserId title="区域1" rangeCreator="" othersAccessPermission="edit"/>
  </rangeList>
  <rangeList sheetStid="27" master="" otherUserPermission="visible">
    <arrUserId title="区域1" rangeCreator="" othersAccessPermission="edit"/>
  </rangeList>
  <rangeList sheetStid="32"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封面</vt:lpstr>
      <vt:lpstr>总说明</vt:lpstr>
      <vt:lpstr>汇总</vt:lpstr>
      <vt:lpstr>100章汇总</vt:lpstr>
      <vt:lpstr>200章汇总</vt:lpstr>
      <vt:lpstr>300章汇总</vt:lpstr>
      <vt:lpstr>400章汇总</vt:lpstr>
      <vt:lpstr>500章汇总</vt:lpstr>
      <vt:lpstr>600章汇总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邹宇</cp:lastModifiedBy>
  <dcterms:created xsi:type="dcterms:W3CDTF">2024-12-11T06:34:00Z</dcterms:created>
  <cp:lastPrinted>2025-03-14T02:07:00Z</cp:lastPrinted>
  <dcterms:modified xsi:type="dcterms:W3CDTF">2026-02-10T06:53:59Z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1E4A3D2D2E2C4481A7B44DFA44D8CF1C_13</vt:lpwstr>
  </property>
  <property fmtid="{D5CDD505-2E9C-101B-9397-08002B2CF9AE}" pid="3" name="KSOProductBuildVer">
    <vt:lpwstr>2052-12.1.0.25225</vt:lpwstr>
  </property>
  <property fmtid="{D5CDD505-2E9C-101B-9397-08002B2CF9AE}" pid="4" name="CalculationRule">
    <vt:i4>0</vt:i4>
  </property>
</Properties>
</file>